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h22/Library/CloudStorage/GoogleDrive-ch22@williams.edu/My Drive/1. Projects - Work/Manuscript - Fluvial Ratios/Paper components/GeoChron Manuscript/Supplement/"/>
    </mc:Choice>
  </mc:AlternateContent>
  <xr:revisionPtr revIDLastSave="0" documentId="13_ncr:1_{54105DAB-9486-1440-B101-835398319F3D}" xr6:coauthVersionLast="47" xr6:coauthVersionMax="47" xr10:uidLastSave="{00000000-0000-0000-0000-000000000000}"/>
  <bookViews>
    <workbookView xWindow="0" yWindow="500" windowWidth="25600" windowHeight="12300" tabRatio="697" activeTab="3" xr2:uid="{88F5CB3A-1597-4390-B906-B57C9FE88533}"/>
  </bookViews>
  <sheets>
    <sheet name="Read Me" sheetId="11" r:id="rId1"/>
    <sheet name="26Al Calcs" sheetId="13" r:id="rId2"/>
    <sheet name="Blanks" sheetId="3" r:id="rId3"/>
    <sheet name="Journal Style Table" sheetId="1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1" i="3" l="1"/>
  <c r="F43" i="3"/>
  <c r="O11" i="13" l="1"/>
  <c r="O12" i="13"/>
  <c r="O13" i="13"/>
  <c r="O14" i="13"/>
  <c r="O15" i="13"/>
  <c r="O16" i="13"/>
  <c r="O17" i="13"/>
  <c r="O18" i="13"/>
  <c r="O19" i="13"/>
  <c r="O20" i="13"/>
  <c r="O21" i="13"/>
  <c r="O22" i="13"/>
  <c r="O23" i="13"/>
  <c r="O24" i="13"/>
  <c r="Q24" i="13" s="1"/>
  <c r="O25" i="13"/>
  <c r="Q25" i="13" s="1"/>
  <c r="O26" i="13"/>
  <c r="Q26" i="13" s="1"/>
  <c r="O27" i="13"/>
  <c r="O28" i="13"/>
  <c r="O29" i="13"/>
  <c r="Q29" i="13" s="1"/>
  <c r="O30" i="13"/>
  <c r="Q30" i="13" s="1"/>
  <c r="O31" i="13"/>
  <c r="Q31" i="13" s="1"/>
  <c r="O32" i="13"/>
  <c r="Q32" i="13" s="1"/>
  <c r="O33" i="13"/>
  <c r="Q33" i="13" s="1"/>
  <c r="O34" i="13"/>
  <c r="Q34" i="13" s="1"/>
  <c r="O35" i="13"/>
  <c r="Q35" i="13" s="1"/>
  <c r="O36" i="13"/>
  <c r="O37" i="13"/>
  <c r="O38" i="13"/>
  <c r="O39" i="13"/>
  <c r="Q39" i="13" s="1"/>
  <c r="O40" i="13"/>
  <c r="Q40" i="13" s="1"/>
  <c r="O41" i="13"/>
  <c r="O42" i="13"/>
  <c r="Q42" i="13" s="1"/>
  <c r="O43" i="13"/>
  <c r="Q43" i="13" s="1"/>
  <c r="O44" i="13"/>
  <c r="Q44" i="13" s="1"/>
  <c r="O45" i="13"/>
  <c r="Q45" i="13" s="1"/>
  <c r="O46" i="13"/>
  <c r="Q46" i="13" s="1"/>
  <c r="O47" i="13"/>
  <c r="O48" i="13"/>
  <c r="O49" i="13"/>
  <c r="Q49" i="13" s="1"/>
  <c r="O50" i="13"/>
  <c r="O51" i="13"/>
  <c r="O52" i="13"/>
  <c r="Q52" i="13" s="1"/>
  <c r="O53" i="13"/>
  <c r="Q53" i="13" s="1"/>
  <c r="O54" i="13"/>
  <c r="O55" i="13"/>
  <c r="O56" i="13"/>
  <c r="O57" i="13"/>
  <c r="O58" i="13"/>
  <c r="O59" i="13"/>
  <c r="Q59" i="13" s="1"/>
  <c r="O60" i="13"/>
  <c r="O61" i="13"/>
  <c r="O62" i="13"/>
  <c r="O63" i="13"/>
  <c r="O64" i="13"/>
  <c r="O65" i="13"/>
  <c r="Q65" i="13" s="1"/>
  <c r="O66" i="13"/>
  <c r="O67" i="13"/>
  <c r="O68" i="13"/>
  <c r="O69" i="13"/>
  <c r="Q69" i="13" s="1"/>
  <c r="O70" i="13"/>
  <c r="Q70" i="13" s="1"/>
  <c r="O71" i="13"/>
  <c r="O72" i="13"/>
  <c r="O73" i="13"/>
  <c r="O74" i="13"/>
  <c r="O75" i="13"/>
  <c r="O76" i="13"/>
  <c r="O77" i="13"/>
  <c r="O78" i="13"/>
  <c r="O79" i="13"/>
  <c r="O80" i="13"/>
  <c r="O81" i="13"/>
  <c r="O82" i="13"/>
  <c r="O83" i="13"/>
  <c r="O84" i="13"/>
  <c r="O85" i="13"/>
  <c r="O86" i="13"/>
  <c r="O87" i="13"/>
  <c r="O88" i="13"/>
  <c r="Q88" i="13" s="1"/>
  <c r="O89" i="13"/>
  <c r="O90" i="13"/>
  <c r="O91" i="13"/>
  <c r="O92" i="13"/>
  <c r="O93" i="13"/>
  <c r="O94" i="13"/>
  <c r="O95" i="13"/>
  <c r="O96" i="13"/>
  <c r="O97" i="13"/>
  <c r="O98" i="13"/>
  <c r="O99" i="13"/>
  <c r="Q99" i="13" s="1"/>
  <c r="O100" i="13"/>
  <c r="O101" i="13"/>
  <c r="O102" i="13"/>
  <c r="O103" i="13"/>
  <c r="O104" i="13"/>
  <c r="Q104" i="13" s="1"/>
  <c r="O105" i="13"/>
  <c r="O106" i="13"/>
  <c r="O107" i="13"/>
  <c r="O108" i="13"/>
  <c r="O109" i="13"/>
  <c r="O110" i="13"/>
  <c r="O111" i="13"/>
  <c r="O112" i="13"/>
  <c r="O113" i="13"/>
  <c r="O114" i="13"/>
  <c r="O115" i="13"/>
  <c r="O116" i="13"/>
  <c r="O117" i="13"/>
  <c r="O118" i="13"/>
  <c r="O119" i="13"/>
  <c r="O120" i="13"/>
  <c r="O121" i="13"/>
  <c r="O122" i="13"/>
  <c r="O123" i="13"/>
  <c r="O124" i="13"/>
  <c r="O125" i="13"/>
  <c r="O126" i="13"/>
  <c r="O10" i="13"/>
  <c r="L11" i="13"/>
  <c r="L12" i="13"/>
  <c r="L13" i="13"/>
  <c r="L14" i="13"/>
  <c r="L15" i="13"/>
  <c r="L16" i="13"/>
  <c r="L17" i="13"/>
  <c r="L18" i="13"/>
  <c r="L19" i="13"/>
  <c r="L20" i="13"/>
  <c r="L21" i="13"/>
  <c r="L22" i="13"/>
  <c r="L23" i="13"/>
  <c r="L27" i="13"/>
  <c r="L28" i="13"/>
  <c r="L36" i="13"/>
  <c r="L37" i="13"/>
  <c r="L38" i="13"/>
  <c r="L41" i="13"/>
  <c r="L47" i="13"/>
  <c r="L48" i="13"/>
  <c r="L50" i="13"/>
  <c r="L51" i="13"/>
  <c r="L54" i="13"/>
  <c r="L55" i="13"/>
  <c r="L56" i="13"/>
  <c r="L57" i="13"/>
  <c r="L58" i="13"/>
  <c r="L60" i="13"/>
  <c r="L61" i="13"/>
  <c r="L62" i="13"/>
  <c r="L63" i="13"/>
  <c r="L64" i="13"/>
  <c r="L66" i="13"/>
  <c r="L67" i="13"/>
  <c r="L68" i="13"/>
  <c r="L71" i="13"/>
  <c r="L72" i="13"/>
  <c r="L73" i="13"/>
  <c r="L74" i="13"/>
  <c r="L75" i="13"/>
  <c r="L76" i="13"/>
  <c r="L77" i="13"/>
  <c r="L78" i="13"/>
  <c r="L79" i="13"/>
  <c r="L80" i="13"/>
  <c r="L81" i="13"/>
  <c r="L82" i="13"/>
  <c r="L83" i="13"/>
  <c r="L84" i="13"/>
  <c r="L85" i="13"/>
  <c r="L86" i="13"/>
  <c r="L87" i="13"/>
  <c r="L89" i="13"/>
  <c r="L90" i="13"/>
  <c r="L91" i="13"/>
  <c r="L92" i="13"/>
  <c r="L93" i="13"/>
  <c r="L94" i="13"/>
  <c r="L95" i="13"/>
  <c r="L96" i="13"/>
  <c r="L97" i="13"/>
  <c r="L98" i="13"/>
  <c r="L100" i="13"/>
  <c r="L101" i="13"/>
  <c r="L102" i="13"/>
  <c r="L103" i="13"/>
  <c r="L105" i="13"/>
  <c r="L106" i="13"/>
  <c r="L107" i="13"/>
  <c r="L108" i="13"/>
  <c r="L109" i="13"/>
  <c r="L110" i="13"/>
  <c r="L111" i="13"/>
  <c r="L112" i="13"/>
  <c r="L113" i="13"/>
  <c r="L114" i="13"/>
  <c r="L115" i="13"/>
  <c r="L118" i="13"/>
  <c r="L119" i="13"/>
  <c r="L120" i="13"/>
  <c r="L121" i="13"/>
  <c r="L122" i="13"/>
  <c r="L123" i="13"/>
  <c r="L124" i="13"/>
  <c r="L125" i="13"/>
  <c r="L126" i="13"/>
  <c r="L10" i="13"/>
  <c r="K11" i="13"/>
  <c r="K12" i="13"/>
  <c r="K13" i="13"/>
  <c r="K14" i="13"/>
  <c r="K15" i="13"/>
  <c r="K16" i="13"/>
  <c r="K17" i="13"/>
  <c r="K18" i="13"/>
  <c r="K19" i="13"/>
  <c r="K20" i="13"/>
  <c r="K21" i="13"/>
  <c r="K22" i="13"/>
  <c r="K23" i="13"/>
  <c r="K27" i="13"/>
  <c r="K28" i="13"/>
  <c r="K36" i="13"/>
  <c r="K37" i="13"/>
  <c r="K38" i="13"/>
  <c r="K41" i="13"/>
  <c r="K47" i="13"/>
  <c r="K48" i="13"/>
  <c r="K50" i="13"/>
  <c r="K51" i="13"/>
  <c r="K54" i="13"/>
  <c r="K55" i="13"/>
  <c r="K56" i="13"/>
  <c r="K57" i="13"/>
  <c r="K58" i="13"/>
  <c r="K60" i="13"/>
  <c r="K61" i="13"/>
  <c r="K62" i="13"/>
  <c r="K63" i="13"/>
  <c r="K64" i="13"/>
  <c r="K66" i="13"/>
  <c r="K67" i="13"/>
  <c r="K68" i="13"/>
  <c r="K71" i="13"/>
  <c r="K72" i="13"/>
  <c r="K73" i="13"/>
  <c r="K74" i="13"/>
  <c r="K75" i="13"/>
  <c r="K76" i="13"/>
  <c r="K77" i="13"/>
  <c r="K78" i="13"/>
  <c r="K79" i="13"/>
  <c r="K80" i="13"/>
  <c r="K81" i="13"/>
  <c r="K82" i="13"/>
  <c r="K83" i="13"/>
  <c r="K84" i="13"/>
  <c r="K85" i="13"/>
  <c r="K86" i="13"/>
  <c r="K87" i="13"/>
  <c r="K89" i="13"/>
  <c r="K90" i="13"/>
  <c r="K91" i="13"/>
  <c r="K92" i="13"/>
  <c r="K93" i="13"/>
  <c r="K94" i="13"/>
  <c r="K95" i="13"/>
  <c r="K96" i="13"/>
  <c r="K97" i="13"/>
  <c r="K98" i="13"/>
  <c r="K100" i="13"/>
  <c r="K101" i="13"/>
  <c r="K102" i="13"/>
  <c r="K103" i="13"/>
  <c r="K105" i="13"/>
  <c r="K106" i="13"/>
  <c r="K107" i="13"/>
  <c r="K108" i="13"/>
  <c r="K109" i="13"/>
  <c r="K110" i="13"/>
  <c r="K111" i="13"/>
  <c r="K112" i="13"/>
  <c r="K113" i="13"/>
  <c r="K114" i="13"/>
  <c r="K115" i="13"/>
  <c r="K118" i="13"/>
  <c r="K119" i="13"/>
  <c r="K120" i="13"/>
  <c r="K121" i="13"/>
  <c r="K122" i="13"/>
  <c r="K123" i="13"/>
  <c r="K124" i="13"/>
  <c r="K125" i="13"/>
  <c r="K126" i="13"/>
  <c r="K10" i="13"/>
  <c r="Q87" i="13" l="1"/>
  <c r="Q10" i="13"/>
  <c r="Q119" i="13"/>
  <c r="Q103" i="13"/>
  <c r="Q95" i="13"/>
  <c r="Q67" i="13"/>
  <c r="Q47" i="13"/>
  <c r="Q27" i="13"/>
  <c r="Q118" i="13"/>
  <c r="Q110" i="13"/>
  <c r="Q66" i="13"/>
  <c r="Q54" i="13"/>
  <c r="Q14" i="13"/>
  <c r="Q109" i="13"/>
  <c r="Q101" i="13"/>
  <c r="Q97" i="13"/>
  <c r="Q57" i="13"/>
  <c r="Q37" i="13"/>
  <c r="Q17" i="13"/>
  <c r="Q120" i="13"/>
  <c r="Q108" i="13"/>
  <c r="Q100" i="13"/>
  <c r="Q96" i="13"/>
  <c r="Q56" i="13"/>
  <c r="Q36" i="13"/>
  <c r="Q16" i="13"/>
  <c r="Q85" i="13"/>
  <c r="Q86" i="13"/>
  <c r="Q76" i="13"/>
  <c r="Q75" i="13"/>
  <c r="Q77" i="13"/>
  <c r="Q124" i="13"/>
  <c r="Q114" i="13"/>
  <c r="Q98" i="13"/>
  <c r="Q78" i="13"/>
  <c r="Q68" i="13"/>
  <c r="Q58" i="13"/>
  <c r="Q48" i="13"/>
  <c r="Q38" i="13"/>
  <c r="Q28" i="13"/>
  <c r="Q18" i="13"/>
  <c r="Q113" i="13"/>
  <c r="Q84" i="13"/>
  <c r="Q121" i="13"/>
  <c r="Q111" i="13"/>
  <c r="Q102" i="13"/>
  <c r="Q92" i="13"/>
  <c r="Q82" i="13"/>
  <c r="Q72" i="13"/>
  <c r="Q62" i="13"/>
  <c r="Q22" i="13"/>
  <c r="Q12" i="13"/>
  <c r="Q94" i="13"/>
  <c r="Q64" i="13"/>
  <c r="Q122" i="13"/>
  <c r="Q51" i="13"/>
  <c r="Q11" i="13"/>
  <c r="Q123" i="13"/>
  <c r="Q74" i="13"/>
  <c r="Q112" i="13"/>
  <c r="Q91" i="13"/>
  <c r="Q71" i="13"/>
  <c r="Q61" i="13"/>
  <c r="Q21" i="13"/>
  <c r="Q126" i="13"/>
  <c r="Q93" i="13"/>
  <c r="Q83" i="13"/>
  <c r="Q73" i="13"/>
  <c r="Q63" i="13"/>
  <c r="Q23" i="13"/>
  <c r="Q13" i="13"/>
  <c r="Q107" i="13"/>
  <c r="Q81" i="13"/>
  <c r="Q41" i="13"/>
  <c r="Q55" i="13"/>
  <c r="Q15" i="13"/>
  <c r="Q106" i="13"/>
  <c r="Q90" i="13"/>
  <c r="Q80" i="13"/>
  <c r="Q60" i="13"/>
  <c r="Q50" i="13"/>
  <c r="Q20" i="13"/>
  <c r="Q125" i="13"/>
  <c r="Q115" i="13"/>
  <c r="Q105" i="13"/>
  <c r="Q89" i="13"/>
  <c r="Q79" i="13"/>
  <c r="Q19" i="13"/>
  <c r="J126" i="13"/>
  <c r="M126" i="13" s="1"/>
  <c r="G126" i="13"/>
  <c r="P126" i="13" s="1"/>
  <c r="J125" i="13"/>
  <c r="M125" i="13" s="1"/>
  <c r="G125" i="13"/>
  <c r="P125" i="13" s="1"/>
  <c r="J124" i="13"/>
  <c r="M124" i="13" s="1"/>
  <c r="G124" i="13"/>
  <c r="P124" i="13" s="1"/>
  <c r="J123" i="13"/>
  <c r="M123" i="13" s="1"/>
  <c r="G123" i="13"/>
  <c r="P123" i="13" s="1"/>
  <c r="J122" i="13"/>
  <c r="M122" i="13" s="1"/>
  <c r="G122" i="13"/>
  <c r="P122" i="13" s="1"/>
  <c r="J121" i="13"/>
  <c r="M121" i="13" s="1"/>
  <c r="G121" i="13"/>
  <c r="P121" i="13" s="1"/>
  <c r="J120" i="13"/>
  <c r="M120" i="13" s="1"/>
  <c r="G120" i="13"/>
  <c r="P120" i="13" s="1"/>
  <c r="J119" i="13"/>
  <c r="M119" i="13" s="1"/>
  <c r="G119" i="13"/>
  <c r="P119" i="13" s="1"/>
  <c r="J118" i="13"/>
  <c r="M118" i="13" s="1"/>
  <c r="G118" i="13"/>
  <c r="P118" i="13" s="1"/>
  <c r="J117" i="13"/>
  <c r="G117" i="13"/>
  <c r="P117" i="13" s="1"/>
  <c r="J116" i="13"/>
  <c r="G116" i="13"/>
  <c r="P116" i="13" s="1"/>
  <c r="J115" i="13"/>
  <c r="M115" i="13" s="1"/>
  <c r="G115" i="13"/>
  <c r="P115" i="13" s="1"/>
  <c r="J114" i="13"/>
  <c r="M114" i="13" s="1"/>
  <c r="G114" i="13"/>
  <c r="P114" i="13" s="1"/>
  <c r="J113" i="13"/>
  <c r="M113" i="13" s="1"/>
  <c r="G113" i="13"/>
  <c r="P113" i="13" s="1"/>
  <c r="J112" i="13"/>
  <c r="M112" i="13" s="1"/>
  <c r="G112" i="13"/>
  <c r="P112" i="13" s="1"/>
  <c r="J111" i="13"/>
  <c r="M111" i="13" s="1"/>
  <c r="G111" i="13"/>
  <c r="P111" i="13" s="1"/>
  <c r="J110" i="13"/>
  <c r="M110" i="13" s="1"/>
  <c r="G110" i="13"/>
  <c r="P110" i="13" s="1"/>
  <c r="J109" i="13"/>
  <c r="M109" i="13" s="1"/>
  <c r="G109" i="13"/>
  <c r="P109" i="13" s="1"/>
  <c r="J108" i="13"/>
  <c r="M108" i="13" s="1"/>
  <c r="G108" i="13"/>
  <c r="P108" i="13" s="1"/>
  <c r="J107" i="13"/>
  <c r="M107" i="13" s="1"/>
  <c r="G107" i="13"/>
  <c r="P107" i="13" s="1"/>
  <c r="J106" i="13"/>
  <c r="M106" i="13" s="1"/>
  <c r="G106" i="13"/>
  <c r="P106" i="13" s="1"/>
  <c r="J105" i="13"/>
  <c r="M105" i="13" s="1"/>
  <c r="G105" i="13"/>
  <c r="P105" i="13" s="1"/>
  <c r="J104" i="13"/>
  <c r="M104" i="13" s="1"/>
  <c r="G104" i="13"/>
  <c r="P104" i="13" s="1"/>
  <c r="J103" i="13"/>
  <c r="M103" i="13" s="1"/>
  <c r="G103" i="13"/>
  <c r="P103" i="13" s="1"/>
  <c r="J102" i="13"/>
  <c r="M102" i="13" s="1"/>
  <c r="G102" i="13"/>
  <c r="P102" i="13" s="1"/>
  <c r="J101" i="13"/>
  <c r="M101" i="13" s="1"/>
  <c r="G101" i="13"/>
  <c r="P101" i="13" s="1"/>
  <c r="J100" i="13"/>
  <c r="M100" i="13" s="1"/>
  <c r="G100" i="13"/>
  <c r="P100" i="13" s="1"/>
  <c r="J99" i="13"/>
  <c r="M99" i="13" s="1"/>
  <c r="G99" i="13"/>
  <c r="P99" i="13" s="1"/>
  <c r="J98" i="13"/>
  <c r="M98" i="13" s="1"/>
  <c r="G98" i="13"/>
  <c r="P98" i="13" s="1"/>
  <c r="J97" i="13"/>
  <c r="M97" i="13" s="1"/>
  <c r="G97" i="13"/>
  <c r="P97" i="13" s="1"/>
  <c r="J96" i="13"/>
  <c r="M96" i="13" s="1"/>
  <c r="G96" i="13"/>
  <c r="P96" i="13" s="1"/>
  <c r="J95" i="13"/>
  <c r="M95" i="13" s="1"/>
  <c r="G95" i="13"/>
  <c r="P95" i="13" s="1"/>
  <c r="J94" i="13"/>
  <c r="M94" i="13" s="1"/>
  <c r="G94" i="13"/>
  <c r="P94" i="13" s="1"/>
  <c r="J93" i="13"/>
  <c r="M93" i="13" s="1"/>
  <c r="G93" i="13"/>
  <c r="P93" i="13" s="1"/>
  <c r="J92" i="13"/>
  <c r="M92" i="13" s="1"/>
  <c r="G92" i="13"/>
  <c r="P92" i="13" s="1"/>
  <c r="J91" i="13"/>
  <c r="M91" i="13" s="1"/>
  <c r="G91" i="13"/>
  <c r="P91" i="13" s="1"/>
  <c r="J90" i="13"/>
  <c r="M90" i="13" s="1"/>
  <c r="G90" i="13"/>
  <c r="P90" i="13" s="1"/>
  <c r="J89" i="13"/>
  <c r="M89" i="13" s="1"/>
  <c r="G89" i="13"/>
  <c r="P89" i="13" s="1"/>
  <c r="J88" i="13"/>
  <c r="M88" i="13" s="1"/>
  <c r="G88" i="13"/>
  <c r="P88" i="13" s="1"/>
  <c r="J87" i="13"/>
  <c r="M87" i="13" s="1"/>
  <c r="G87" i="13"/>
  <c r="P87" i="13" s="1"/>
  <c r="J86" i="13"/>
  <c r="M86" i="13" s="1"/>
  <c r="G86" i="13"/>
  <c r="P86" i="13" s="1"/>
  <c r="J85" i="13"/>
  <c r="M85" i="13" s="1"/>
  <c r="G85" i="13"/>
  <c r="P85" i="13" s="1"/>
  <c r="J84" i="13"/>
  <c r="M84" i="13" s="1"/>
  <c r="G84" i="13"/>
  <c r="P84" i="13" s="1"/>
  <c r="J83" i="13"/>
  <c r="M83" i="13" s="1"/>
  <c r="G83" i="13"/>
  <c r="P83" i="13" s="1"/>
  <c r="J82" i="13"/>
  <c r="M82" i="13" s="1"/>
  <c r="G82" i="13"/>
  <c r="P82" i="13" s="1"/>
  <c r="J81" i="13"/>
  <c r="M81" i="13" s="1"/>
  <c r="G81" i="13"/>
  <c r="P81" i="13" s="1"/>
  <c r="J80" i="13"/>
  <c r="M80" i="13" s="1"/>
  <c r="G80" i="13"/>
  <c r="P80" i="13" s="1"/>
  <c r="J79" i="13"/>
  <c r="M79" i="13" s="1"/>
  <c r="G79" i="13"/>
  <c r="P79" i="13" s="1"/>
  <c r="J78" i="13"/>
  <c r="M78" i="13" s="1"/>
  <c r="G78" i="13"/>
  <c r="P78" i="13" s="1"/>
  <c r="J77" i="13"/>
  <c r="M77" i="13" s="1"/>
  <c r="G77" i="13"/>
  <c r="P77" i="13" s="1"/>
  <c r="J76" i="13"/>
  <c r="M76" i="13" s="1"/>
  <c r="G76" i="13"/>
  <c r="P76" i="13" s="1"/>
  <c r="J75" i="13"/>
  <c r="M75" i="13" s="1"/>
  <c r="G75" i="13"/>
  <c r="P75" i="13" s="1"/>
  <c r="J74" i="13"/>
  <c r="M74" i="13" s="1"/>
  <c r="G74" i="13"/>
  <c r="P74" i="13" s="1"/>
  <c r="J73" i="13"/>
  <c r="M73" i="13" s="1"/>
  <c r="G73" i="13"/>
  <c r="P73" i="13" s="1"/>
  <c r="J72" i="13"/>
  <c r="M72" i="13" s="1"/>
  <c r="G72" i="13"/>
  <c r="P72" i="13" s="1"/>
  <c r="J71" i="13"/>
  <c r="M71" i="13" s="1"/>
  <c r="G71" i="13"/>
  <c r="P71" i="13" s="1"/>
  <c r="J70" i="13"/>
  <c r="M70" i="13" s="1"/>
  <c r="G70" i="13"/>
  <c r="P70" i="13" s="1"/>
  <c r="J69" i="13"/>
  <c r="M69" i="13" s="1"/>
  <c r="G69" i="13"/>
  <c r="P69" i="13" s="1"/>
  <c r="J68" i="13"/>
  <c r="M68" i="13" s="1"/>
  <c r="G68" i="13"/>
  <c r="P68" i="13" s="1"/>
  <c r="J67" i="13"/>
  <c r="M67" i="13" s="1"/>
  <c r="G67" i="13"/>
  <c r="P67" i="13" s="1"/>
  <c r="J66" i="13"/>
  <c r="M66" i="13" s="1"/>
  <c r="G66" i="13"/>
  <c r="P66" i="13" s="1"/>
  <c r="J65" i="13"/>
  <c r="M65" i="13" s="1"/>
  <c r="G65" i="13"/>
  <c r="P65" i="13" s="1"/>
  <c r="J64" i="13"/>
  <c r="M64" i="13" s="1"/>
  <c r="G64" i="13"/>
  <c r="P64" i="13" s="1"/>
  <c r="J63" i="13"/>
  <c r="M63" i="13" s="1"/>
  <c r="G63" i="13"/>
  <c r="P63" i="13" s="1"/>
  <c r="J62" i="13"/>
  <c r="M62" i="13" s="1"/>
  <c r="G62" i="13"/>
  <c r="P62" i="13" s="1"/>
  <c r="J61" i="13"/>
  <c r="M61" i="13" s="1"/>
  <c r="G61" i="13"/>
  <c r="P61" i="13" s="1"/>
  <c r="J60" i="13"/>
  <c r="M60" i="13" s="1"/>
  <c r="G60" i="13"/>
  <c r="P60" i="13" s="1"/>
  <c r="J59" i="13"/>
  <c r="M59" i="13" s="1"/>
  <c r="G59" i="13"/>
  <c r="P59" i="13" s="1"/>
  <c r="J58" i="13"/>
  <c r="M58" i="13" s="1"/>
  <c r="G58" i="13"/>
  <c r="P58" i="13" s="1"/>
  <c r="J57" i="13"/>
  <c r="M57" i="13" s="1"/>
  <c r="G57" i="13"/>
  <c r="P57" i="13" s="1"/>
  <c r="J56" i="13"/>
  <c r="M56" i="13" s="1"/>
  <c r="G56" i="13"/>
  <c r="P56" i="13" s="1"/>
  <c r="J55" i="13"/>
  <c r="M55" i="13" s="1"/>
  <c r="G55" i="13"/>
  <c r="P55" i="13" s="1"/>
  <c r="J54" i="13"/>
  <c r="M54" i="13" s="1"/>
  <c r="G54" i="13"/>
  <c r="P54" i="13" s="1"/>
  <c r="J53" i="13"/>
  <c r="M53" i="13" s="1"/>
  <c r="G53" i="13"/>
  <c r="P53" i="13" s="1"/>
  <c r="J52" i="13"/>
  <c r="M52" i="13" s="1"/>
  <c r="G52" i="13"/>
  <c r="P52" i="13" s="1"/>
  <c r="J51" i="13"/>
  <c r="M51" i="13" s="1"/>
  <c r="G51" i="13"/>
  <c r="P51" i="13" s="1"/>
  <c r="J50" i="13"/>
  <c r="M50" i="13" s="1"/>
  <c r="G50" i="13"/>
  <c r="P50" i="13" s="1"/>
  <c r="J49" i="13"/>
  <c r="M49" i="13" s="1"/>
  <c r="G49" i="13"/>
  <c r="P49" i="13" s="1"/>
  <c r="J48" i="13"/>
  <c r="M48" i="13" s="1"/>
  <c r="G48" i="13"/>
  <c r="P48" i="13" s="1"/>
  <c r="J47" i="13"/>
  <c r="M47" i="13" s="1"/>
  <c r="G47" i="13"/>
  <c r="P47" i="13" s="1"/>
  <c r="J46" i="13"/>
  <c r="M46" i="13" s="1"/>
  <c r="G46" i="13"/>
  <c r="P46" i="13" s="1"/>
  <c r="J45" i="13"/>
  <c r="M45" i="13" s="1"/>
  <c r="G45" i="13"/>
  <c r="P45" i="13" s="1"/>
  <c r="J44" i="13"/>
  <c r="M44" i="13" s="1"/>
  <c r="G44" i="13"/>
  <c r="P44" i="13" s="1"/>
  <c r="J43" i="13"/>
  <c r="M43" i="13" s="1"/>
  <c r="G43" i="13"/>
  <c r="P43" i="13" s="1"/>
  <c r="J42" i="13"/>
  <c r="M42" i="13" s="1"/>
  <c r="G42" i="13"/>
  <c r="P42" i="13" s="1"/>
  <c r="J41" i="13"/>
  <c r="M41" i="13" s="1"/>
  <c r="G41" i="13"/>
  <c r="P41" i="13" s="1"/>
  <c r="J40" i="13"/>
  <c r="M40" i="13" s="1"/>
  <c r="G40" i="13"/>
  <c r="P40" i="13" s="1"/>
  <c r="J39" i="13"/>
  <c r="M39" i="13" s="1"/>
  <c r="G39" i="13"/>
  <c r="P39" i="13" s="1"/>
  <c r="J38" i="13"/>
  <c r="M38" i="13" s="1"/>
  <c r="G38" i="13"/>
  <c r="P38" i="13" s="1"/>
  <c r="J37" i="13"/>
  <c r="M37" i="13" s="1"/>
  <c r="G37" i="13"/>
  <c r="P37" i="13" s="1"/>
  <c r="J36" i="13"/>
  <c r="M36" i="13" s="1"/>
  <c r="G36" i="13"/>
  <c r="P36" i="13" s="1"/>
  <c r="J35" i="13"/>
  <c r="M35" i="13" s="1"/>
  <c r="G35" i="13"/>
  <c r="P35" i="13" s="1"/>
  <c r="J34" i="13"/>
  <c r="M34" i="13" s="1"/>
  <c r="G34" i="13"/>
  <c r="P34" i="13" s="1"/>
  <c r="J33" i="13"/>
  <c r="M33" i="13" s="1"/>
  <c r="G33" i="13"/>
  <c r="P33" i="13" s="1"/>
  <c r="J32" i="13"/>
  <c r="M32" i="13" s="1"/>
  <c r="G32" i="13"/>
  <c r="P32" i="13" s="1"/>
  <c r="J31" i="13"/>
  <c r="M31" i="13" s="1"/>
  <c r="G31" i="13"/>
  <c r="P31" i="13" s="1"/>
  <c r="J30" i="13"/>
  <c r="M30" i="13" s="1"/>
  <c r="G30" i="13"/>
  <c r="P30" i="13" s="1"/>
  <c r="J29" i="13"/>
  <c r="M29" i="13" s="1"/>
  <c r="G29" i="13"/>
  <c r="P29" i="13" s="1"/>
  <c r="J28" i="13"/>
  <c r="M28" i="13" s="1"/>
  <c r="G28" i="13"/>
  <c r="P28" i="13" s="1"/>
  <c r="J27" i="13"/>
  <c r="M27" i="13" s="1"/>
  <c r="G27" i="13"/>
  <c r="P27" i="13" s="1"/>
  <c r="J26" i="13"/>
  <c r="M26" i="13" s="1"/>
  <c r="G26" i="13"/>
  <c r="P26" i="13" s="1"/>
  <c r="J25" i="13"/>
  <c r="M25" i="13" s="1"/>
  <c r="G25" i="13"/>
  <c r="P25" i="13" s="1"/>
  <c r="J24" i="13"/>
  <c r="M24" i="13" s="1"/>
  <c r="G24" i="13"/>
  <c r="P24" i="13" s="1"/>
  <c r="J23" i="13"/>
  <c r="M23" i="13" s="1"/>
  <c r="G23" i="13"/>
  <c r="P23" i="13" s="1"/>
  <c r="J22" i="13"/>
  <c r="M22" i="13" s="1"/>
  <c r="G22" i="13"/>
  <c r="P22" i="13" s="1"/>
  <c r="J21" i="13"/>
  <c r="M21" i="13" s="1"/>
  <c r="G21" i="13"/>
  <c r="P21" i="13" s="1"/>
  <c r="J20" i="13"/>
  <c r="M20" i="13" s="1"/>
  <c r="G20" i="13"/>
  <c r="P20" i="13" s="1"/>
  <c r="J19" i="13"/>
  <c r="M19" i="13" s="1"/>
  <c r="G19" i="13"/>
  <c r="P19" i="13" s="1"/>
  <c r="J18" i="13"/>
  <c r="M18" i="13" s="1"/>
  <c r="G18" i="13"/>
  <c r="P18" i="13" s="1"/>
  <c r="J17" i="13"/>
  <c r="M17" i="13" s="1"/>
  <c r="G17" i="13"/>
  <c r="P17" i="13" s="1"/>
  <c r="J16" i="13"/>
  <c r="M16" i="13" s="1"/>
  <c r="G16" i="13"/>
  <c r="P16" i="13" s="1"/>
  <c r="J15" i="13"/>
  <c r="M15" i="13" s="1"/>
  <c r="G15" i="13"/>
  <c r="P15" i="13" s="1"/>
  <c r="J14" i="13"/>
  <c r="M14" i="13" s="1"/>
  <c r="G14" i="13"/>
  <c r="P14" i="13" s="1"/>
  <c r="J13" i="13"/>
  <c r="M13" i="13" s="1"/>
  <c r="G13" i="13"/>
  <c r="P13" i="13" s="1"/>
  <c r="J12" i="13"/>
  <c r="M12" i="13" s="1"/>
  <c r="G12" i="13"/>
  <c r="P12" i="13" s="1"/>
  <c r="J11" i="13"/>
  <c r="M11" i="13" s="1"/>
  <c r="G11" i="13"/>
  <c r="P11" i="13" s="1"/>
  <c r="J10" i="13"/>
  <c r="M10" i="13" s="1"/>
  <c r="G10" i="13"/>
  <c r="P10" i="13" s="1"/>
  <c r="T37" i="13" l="1"/>
  <c r="U37" i="13" s="1"/>
  <c r="R37" i="13"/>
  <c r="T72" i="13"/>
  <c r="U72" i="13" s="1"/>
  <c r="R72" i="13"/>
  <c r="T87" i="13"/>
  <c r="U87" i="13" s="1"/>
  <c r="R87" i="13"/>
  <c r="T113" i="13"/>
  <c r="U113" i="13" s="1"/>
  <c r="R113" i="13"/>
  <c r="T123" i="13"/>
  <c r="U123" i="13" s="1"/>
  <c r="R123" i="13"/>
  <c r="T83" i="13"/>
  <c r="U83" i="13" s="1"/>
  <c r="R83" i="13"/>
  <c r="T109" i="13"/>
  <c r="U109" i="13" s="1"/>
  <c r="R109" i="13"/>
  <c r="T114" i="13"/>
  <c r="U114" i="13" s="1"/>
  <c r="R114" i="13"/>
  <c r="T119" i="13"/>
  <c r="U119" i="13" s="1"/>
  <c r="R119" i="13"/>
  <c r="T124" i="13"/>
  <c r="U124" i="13" s="1"/>
  <c r="R124" i="13"/>
  <c r="T52" i="13"/>
  <c r="U52" i="13" s="1"/>
  <c r="R52" i="13"/>
  <c r="T118" i="13"/>
  <c r="U118" i="13" s="1"/>
  <c r="R118" i="13"/>
  <c r="T17" i="13"/>
  <c r="U17" i="13" s="1"/>
  <c r="R17" i="13"/>
  <c r="T57" i="13"/>
  <c r="U57" i="13" s="1"/>
  <c r="R57" i="13"/>
  <c r="T108" i="13"/>
  <c r="U108" i="13" s="1"/>
  <c r="R108" i="13"/>
  <c r="T12" i="13"/>
  <c r="U12" i="13" s="1"/>
  <c r="R12" i="13"/>
  <c r="T42" i="13"/>
  <c r="U42" i="13" s="1"/>
  <c r="R42" i="13"/>
  <c r="T77" i="13"/>
  <c r="U77" i="13" s="1"/>
  <c r="R77" i="13"/>
  <c r="T92" i="13"/>
  <c r="U92" i="13" s="1"/>
  <c r="R92" i="13"/>
  <c r="T38" i="13"/>
  <c r="U38" i="13" s="1"/>
  <c r="R38" i="13"/>
  <c r="T58" i="13"/>
  <c r="U58" i="13" s="1"/>
  <c r="R58" i="13"/>
  <c r="T78" i="13"/>
  <c r="U78" i="13" s="1"/>
  <c r="R78" i="13"/>
  <c r="T103" i="13"/>
  <c r="U103" i="13" s="1"/>
  <c r="R103" i="13"/>
  <c r="T24" i="13"/>
  <c r="U24" i="13" s="1"/>
  <c r="R24" i="13"/>
  <c r="T34" i="13"/>
  <c r="U34" i="13" s="1"/>
  <c r="R34" i="13"/>
  <c r="T54" i="13"/>
  <c r="U54" i="13" s="1"/>
  <c r="R54" i="13"/>
  <c r="T74" i="13"/>
  <c r="U74" i="13" s="1"/>
  <c r="R74" i="13"/>
  <c r="T99" i="13"/>
  <c r="U99" i="13" s="1"/>
  <c r="R99" i="13"/>
  <c r="T125" i="13"/>
  <c r="U125" i="13" s="1"/>
  <c r="R125" i="13"/>
  <c r="T45" i="13"/>
  <c r="U45" i="13" s="1"/>
  <c r="R45" i="13"/>
  <c r="T65" i="13"/>
  <c r="U65" i="13" s="1"/>
  <c r="R65" i="13"/>
  <c r="T95" i="13"/>
  <c r="U95" i="13" s="1"/>
  <c r="R95" i="13"/>
  <c r="T121" i="13"/>
  <c r="U121" i="13" s="1"/>
  <c r="R121" i="13"/>
  <c r="T22" i="13"/>
  <c r="U22" i="13" s="1"/>
  <c r="R22" i="13"/>
  <c r="T47" i="13"/>
  <c r="U47" i="13" s="1"/>
  <c r="R47" i="13"/>
  <c r="T82" i="13"/>
  <c r="U82" i="13" s="1"/>
  <c r="R82" i="13"/>
  <c r="T33" i="13"/>
  <c r="U33" i="13" s="1"/>
  <c r="R33" i="13"/>
  <c r="T53" i="13"/>
  <c r="U53" i="13" s="1"/>
  <c r="R53" i="13"/>
  <c r="T73" i="13"/>
  <c r="U73" i="13" s="1"/>
  <c r="R73" i="13"/>
  <c r="T98" i="13"/>
  <c r="U98" i="13" s="1"/>
  <c r="R98" i="13"/>
  <c r="T39" i="13"/>
  <c r="U39" i="13" s="1"/>
  <c r="R39" i="13"/>
  <c r="T59" i="13"/>
  <c r="U59" i="13" s="1"/>
  <c r="R59" i="13"/>
  <c r="T79" i="13"/>
  <c r="U79" i="13" s="1"/>
  <c r="R79" i="13"/>
  <c r="T94" i="13"/>
  <c r="U94" i="13" s="1"/>
  <c r="R94" i="13"/>
  <c r="T120" i="13"/>
  <c r="U120" i="13" s="1"/>
  <c r="R120" i="13"/>
  <c r="T15" i="13"/>
  <c r="U15" i="13" s="1"/>
  <c r="R15" i="13"/>
  <c r="T35" i="13"/>
  <c r="U35" i="13" s="1"/>
  <c r="R35" i="13"/>
  <c r="T32" i="13"/>
  <c r="U32" i="13" s="1"/>
  <c r="R32" i="13"/>
  <c r="T67" i="13"/>
  <c r="U67" i="13" s="1"/>
  <c r="R67" i="13"/>
  <c r="T97" i="13"/>
  <c r="U97" i="13" s="1"/>
  <c r="R97" i="13"/>
  <c r="T28" i="13"/>
  <c r="U28" i="13" s="1"/>
  <c r="R28" i="13"/>
  <c r="T48" i="13"/>
  <c r="U48" i="13" s="1"/>
  <c r="R48" i="13"/>
  <c r="T68" i="13"/>
  <c r="U68" i="13" s="1"/>
  <c r="R68" i="13"/>
  <c r="T93" i="13"/>
  <c r="U93" i="13" s="1"/>
  <c r="R93" i="13"/>
  <c r="T19" i="13"/>
  <c r="U19" i="13" s="1"/>
  <c r="R19" i="13"/>
  <c r="T44" i="13"/>
  <c r="U44" i="13" s="1"/>
  <c r="R44" i="13"/>
  <c r="T69" i="13"/>
  <c r="U69" i="13" s="1"/>
  <c r="R69" i="13"/>
  <c r="T84" i="13"/>
  <c r="U84" i="13" s="1"/>
  <c r="R84" i="13"/>
  <c r="T104" i="13"/>
  <c r="U104" i="13" s="1"/>
  <c r="R104" i="13"/>
  <c r="T115" i="13"/>
  <c r="U115" i="13" s="1"/>
  <c r="R115" i="13"/>
  <c r="T55" i="13"/>
  <c r="U55" i="13" s="1"/>
  <c r="R55" i="13"/>
  <c r="T16" i="13"/>
  <c r="U16" i="13" s="1"/>
  <c r="R16" i="13"/>
  <c r="T26" i="13"/>
  <c r="U26" i="13" s="1"/>
  <c r="R26" i="13"/>
  <c r="T41" i="13"/>
  <c r="U41" i="13" s="1"/>
  <c r="R41" i="13"/>
  <c r="T56" i="13"/>
  <c r="U56" i="13" s="1"/>
  <c r="R56" i="13"/>
  <c r="T66" i="13"/>
  <c r="U66" i="13" s="1"/>
  <c r="R66" i="13"/>
  <c r="T101" i="13"/>
  <c r="U101" i="13" s="1"/>
  <c r="R101" i="13"/>
  <c r="T122" i="13"/>
  <c r="U122" i="13" s="1"/>
  <c r="R122" i="13"/>
  <c r="T27" i="13"/>
  <c r="U27" i="13" s="1"/>
  <c r="R27" i="13"/>
  <c r="T62" i="13"/>
  <c r="U62" i="13" s="1"/>
  <c r="R62" i="13"/>
  <c r="T102" i="13"/>
  <c r="U102" i="13" s="1"/>
  <c r="R102" i="13"/>
  <c r="T18" i="13"/>
  <c r="U18" i="13" s="1"/>
  <c r="R18" i="13"/>
  <c r="T43" i="13"/>
  <c r="U43" i="13" s="1"/>
  <c r="R43" i="13"/>
  <c r="T63" i="13"/>
  <c r="U63" i="13" s="1"/>
  <c r="R63" i="13"/>
  <c r="T88" i="13"/>
  <c r="U88" i="13" s="1"/>
  <c r="R88" i="13"/>
  <c r="T29" i="13"/>
  <c r="U29" i="13" s="1"/>
  <c r="R29" i="13"/>
  <c r="T49" i="13"/>
  <c r="U49" i="13" s="1"/>
  <c r="R49" i="13"/>
  <c r="T64" i="13"/>
  <c r="U64" i="13" s="1"/>
  <c r="R64" i="13"/>
  <c r="T89" i="13"/>
  <c r="U89" i="13" s="1"/>
  <c r="R89" i="13"/>
  <c r="T105" i="13"/>
  <c r="U105" i="13" s="1"/>
  <c r="R105" i="13"/>
  <c r="T110" i="13"/>
  <c r="U110" i="13" s="1"/>
  <c r="R110" i="13"/>
  <c r="T25" i="13"/>
  <c r="U25" i="13" s="1"/>
  <c r="R25" i="13"/>
  <c r="T21" i="13"/>
  <c r="U21" i="13" s="1"/>
  <c r="R21" i="13"/>
  <c r="T36" i="13"/>
  <c r="U36" i="13" s="1"/>
  <c r="R36" i="13"/>
  <c r="T46" i="13"/>
  <c r="U46" i="13" s="1"/>
  <c r="R46" i="13"/>
  <c r="T76" i="13"/>
  <c r="U76" i="13" s="1"/>
  <c r="R76" i="13"/>
  <c r="T86" i="13"/>
  <c r="U86" i="13" s="1"/>
  <c r="R86" i="13"/>
  <c r="T96" i="13"/>
  <c r="U96" i="13" s="1"/>
  <c r="R96" i="13"/>
  <c r="T112" i="13"/>
  <c r="U112" i="13" s="1"/>
  <c r="R112" i="13"/>
  <c r="R111" i="13"/>
  <c r="R61" i="13"/>
  <c r="R106" i="13"/>
  <c r="F42" i="3"/>
  <c r="K116" i="13" l="1"/>
  <c r="K117" i="13"/>
  <c r="L116" i="13"/>
  <c r="L117" i="13"/>
  <c r="T40" i="13"/>
  <c r="U40" i="13" s="1"/>
  <c r="R40" i="13"/>
  <c r="T117" i="13"/>
  <c r="U117" i="13" s="1"/>
  <c r="T11" i="13"/>
  <c r="U11" i="13" s="1"/>
  <c r="R11" i="13"/>
  <c r="T51" i="13"/>
  <c r="U51" i="13" s="1"/>
  <c r="R51" i="13"/>
  <c r="T75" i="13"/>
  <c r="U75" i="13" s="1"/>
  <c r="R75" i="13"/>
  <c r="T85" i="13"/>
  <c r="U85" i="13" s="1"/>
  <c r="R85" i="13"/>
  <c r="T70" i="13"/>
  <c r="U70" i="13" s="1"/>
  <c r="R70" i="13"/>
  <c r="T100" i="13"/>
  <c r="U100" i="13" s="1"/>
  <c r="R100" i="13"/>
  <c r="T71" i="13"/>
  <c r="U71" i="13" s="1"/>
  <c r="R71" i="13"/>
  <c r="T13" i="13"/>
  <c r="U13" i="13" s="1"/>
  <c r="R13" i="13"/>
  <c r="T50" i="13"/>
  <c r="U50" i="13" s="1"/>
  <c r="R50" i="13"/>
  <c r="T31" i="13"/>
  <c r="U31" i="13" s="1"/>
  <c r="R31" i="13"/>
  <c r="T10" i="13"/>
  <c r="U10" i="13" s="1"/>
  <c r="R10" i="13"/>
  <c r="T81" i="13"/>
  <c r="U81" i="13" s="1"/>
  <c r="R81" i="13"/>
  <c r="T23" i="13"/>
  <c r="U23" i="13" s="1"/>
  <c r="R23" i="13"/>
  <c r="T20" i="13"/>
  <c r="U20" i="13" s="1"/>
  <c r="R20" i="13"/>
  <c r="T116" i="13"/>
  <c r="U116" i="13" s="1"/>
  <c r="T91" i="13"/>
  <c r="U91" i="13" s="1"/>
  <c r="R91" i="13"/>
  <c r="T14" i="13"/>
  <c r="U14" i="13" s="1"/>
  <c r="R14" i="13"/>
  <c r="T60" i="13"/>
  <c r="U60" i="13" s="1"/>
  <c r="R60" i="13"/>
  <c r="T80" i="13"/>
  <c r="U80" i="13" s="1"/>
  <c r="R80" i="13"/>
  <c r="T90" i="13"/>
  <c r="U90" i="13" s="1"/>
  <c r="R90" i="13"/>
  <c r="T30" i="13"/>
  <c r="U30" i="13" s="1"/>
  <c r="R30" i="13"/>
  <c r="T126" i="13"/>
  <c r="U126" i="13" s="1"/>
  <c r="R126" i="13"/>
  <c r="T107" i="13"/>
  <c r="U107" i="13" s="1"/>
  <c r="R107" i="13"/>
  <c r="T111" i="13"/>
  <c r="U111" i="13" s="1"/>
  <c r="T61" i="13"/>
  <c r="U61" i="13" s="1"/>
  <c r="T106" i="13"/>
  <c r="U106" i="13" s="1"/>
  <c r="Q117" i="13" l="1"/>
  <c r="R117" i="13" s="1"/>
  <c r="M117" i="13"/>
  <c r="Q116" i="13"/>
  <c r="R116" i="13" s="1"/>
  <c r="M116" i="13"/>
  <c r="X116" i="13" l="1"/>
  <c r="X119" i="13"/>
  <c r="X35" i="13"/>
  <c r="X122" i="13"/>
  <c r="X41" i="13"/>
  <c r="X70" i="13"/>
  <c r="X62" i="13"/>
  <c r="X88" i="13"/>
  <c r="X74" i="13"/>
  <c r="X72" i="13"/>
  <c r="X125" i="13"/>
  <c r="X97" i="13"/>
  <c r="X60" i="13"/>
  <c r="X15" i="13"/>
  <c r="X22" i="13"/>
  <c r="X53" i="13"/>
  <c r="X115" i="13"/>
  <c r="X101" i="13"/>
  <c r="X17" i="13"/>
  <c r="X21" i="13"/>
  <c r="X52" i="13"/>
  <c r="X87" i="13"/>
  <c r="X89" i="13"/>
  <c r="X64" i="13"/>
  <c r="X76" i="13"/>
  <c r="X13" i="13"/>
  <c r="X113" i="13"/>
  <c r="X117" i="13"/>
  <c r="X120" i="13"/>
  <c r="X37" i="13"/>
  <c r="X55" i="13"/>
  <c r="X63" i="13"/>
  <c r="X58" i="13"/>
  <c r="X85" i="13"/>
  <c r="X84" i="13"/>
  <c r="X44" i="13"/>
  <c r="X54" i="13"/>
  <c r="X79" i="13"/>
  <c r="X86" i="13"/>
  <c r="X19" i="13"/>
  <c r="X66" i="13"/>
  <c r="X59" i="13"/>
  <c r="X105" i="13"/>
  <c r="X30" i="13"/>
  <c r="X99" i="13"/>
  <c r="X43" i="13"/>
  <c r="X68" i="13"/>
  <c r="X102" i="13"/>
  <c r="X104" i="13"/>
  <c r="X16" i="13"/>
  <c r="X34" i="13"/>
  <c r="X83" i="13"/>
  <c r="X73" i="13"/>
  <c r="X65" i="13"/>
  <c r="X93" i="13"/>
  <c r="X33" i="13"/>
  <c r="X123" i="13"/>
  <c r="X61" i="13"/>
  <c r="X111" i="13"/>
  <c r="X118" i="13"/>
  <c r="X24" i="13"/>
  <c r="X57" i="13"/>
  <c r="X28" i="13"/>
  <c r="X106" i="13"/>
  <c r="X81" i="13"/>
  <c r="X96" i="13"/>
  <c r="X112" i="13"/>
  <c r="X109" i="13"/>
  <c r="X69" i="13"/>
  <c r="X108" i="13"/>
  <c r="X121" i="13"/>
  <c r="X11" i="13"/>
  <c r="X14" i="13"/>
  <c r="X20" i="13"/>
  <c r="X32" i="13"/>
  <c r="X45" i="13"/>
  <c r="X42" i="13"/>
  <c r="X18" i="13"/>
  <c r="X124" i="13"/>
  <c r="X29" i="13"/>
  <c r="X100" i="13"/>
  <c r="X31" i="13"/>
  <c r="X80" i="13"/>
  <c r="X75" i="13"/>
  <c r="X39" i="13"/>
  <c r="X10" i="13"/>
  <c r="X56" i="13"/>
  <c r="X77" i="13"/>
  <c r="X49" i="13"/>
  <c r="X95" i="13"/>
  <c r="X92" i="13"/>
  <c r="X25" i="13"/>
  <c r="X12" i="13"/>
  <c r="X91" i="13"/>
  <c r="X94" i="13"/>
  <c r="X126" i="13"/>
  <c r="X23" i="13"/>
  <c r="X107" i="13"/>
  <c r="X110" i="13"/>
  <c r="X27" i="13"/>
  <c r="X38" i="13"/>
  <c r="X26" i="13"/>
  <c r="X78" i="13"/>
  <c r="X47" i="13"/>
  <c r="X46" i="13"/>
  <c r="X98" i="13"/>
  <c r="X114" i="13"/>
  <c r="X48" i="13"/>
  <c r="X51" i="13"/>
  <c r="X90" i="13"/>
  <c r="X71" i="13"/>
  <c r="X36" i="13"/>
  <c r="X67" i="13"/>
  <c r="X82" i="13"/>
  <c r="X40" i="13"/>
  <c r="X103" i="13"/>
  <c r="X50" i="13"/>
</calcChain>
</file>

<file path=xl/sharedStrings.xml><?xml version="1.0" encoding="utf-8"?>
<sst xmlns="http://schemas.openxmlformats.org/spreadsheetml/2006/main" count="736" uniqueCount="227">
  <si>
    <r>
      <t xml:space="preserve">Calculating </t>
    </r>
    <r>
      <rPr>
        <b/>
        <vertAlign val="superscript"/>
        <sz val="11"/>
        <color theme="1"/>
        <rFont val="Calibri"/>
        <family val="2"/>
        <scheme val="minor"/>
      </rPr>
      <t>26</t>
    </r>
    <r>
      <rPr>
        <b/>
        <sz val="11"/>
        <color theme="1"/>
        <rFont val="Calibri"/>
        <family val="2"/>
        <scheme val="minor"/>
      </rPr>
      <t>Al/</t>
    </r>
    <r>
      <rPr>
        <b/>
        <vertAlign val="superscript"/>
        <sz val="11"/>
        <color theme="1"/>
        <rFont val="Calibri"/>
        <family val="2"/>
        <scheme val="minor"/>
      </rPr>
      <t>10</t>
    </r>
    <r>
      <rPr>
        <b/>
        <sz val="11"/>
        <color theme="1"/>
        <rFont val="Calibri"/>
        <family val="2"/>
        <scheme val="minor"/>
      </rPr>
      <t>Be Production Ratios</t>
    </r>
  </si>
  <si>
    <t>Al mass (g)</t>
  </si>
  <si>
    <t>CONSTANTS</t>
  </si>
  <si>
    <t>Avogadro's Number (atoms/mol):</t>
  </si>
  <si>
    <t>Atomic Mass of Al (g/mol):</t>
  </si>
  <si>
    <t>Calculate: 27Al Atoms in sample</t>
  </si>
  <si>
    <t>Uncertainty (% Diff in aliquots)</t>
  </si>
  <si>
    <r>
      <t xml:space="preserve">From AMS: Uncorrected </t>
    </r>
    <r>
      <rPr>
        <b/>
        <vertAlign val="superscript"/>
        <sz val="10"/>
        <color theme="1"/>
        <rFont val="Times New Roman"/>
        <family val="1"/>
      </rPr>
      <t>26</t>
    </r>
    <r>
      <rPr>
        <b/>
        <sz val="10"/>
        <color theme="1"/>
        <rFont val="Times New Roman"/>
        <family val="1"/>
      </rPr>
      <t>Al/</t>
    </r>
    <r>
      <rPr>
        <b/>
        <vertAlign val="superscript"/>
        <sz val="10"/>
        <color theme="1"/>
        <rFont val="Times New Roman"/>
        <family val="1"/>
      </rPr>
      <t>27</t>
    </r>
    <r>
      <rPr>
        <b/>
        <sz val="10"/>
        <color theme="1"/>
        <rFont val="Times New Roman"/>
        <family val="1"/>
      </rPr>
      <t>Al Ratio Uncertainty</t>
    </r>
  </si>
  <si>
    <r>
      <t xml:space="preserve">Uncertainty: </t>
    </r>
    <r>
      <rPr>
        <b/>
        <vertAlign val="superscript"/>
        <sz val="11"/>
        <color theme="1"/>
        <rFont val="Times New Roman"/>
        <family val="1"/>
      </rPr>
      <t>26</t>
    </r>
    <r>
      <rPr>
        <b/>
        <sz val="11"/>
        <color theme="1"/>
        <rFont val="Times New Roman"/>
        <family val="1"/>
      </rPr>
      <t>Al Atoms</t>
    </r>
  </si>
  <si>
    <r>
      <t xml:space="preserve">Concentration Uncertainty: </t>
    </r>
    <r>
      <rPr>
        <b/>
        <vertAlign val="superscript"/>
        <sz val="11"/>
        <color theme="1"/>
        <rFont val="Times New Roman"/>
        <family val="1"/>
      </rPr>
      <t>26</t>
    </r>
    <r>
      <rPr>
        <b/>
        <sz val="11"/>
        <color theme="1"/>
        <rFont val="Times New Roman"/>
        <family val="1"/>
      </rPr>
      <t>Al Atoms/g</t>
    </r>
  </si>
  <si>
    <t>From Aliquot measurements: Al mass (mg)</t>
  </si>
  <si>
    <t>Quartz Mass (g)</t>
  </si>
  <si>
    <r>
      <t xml:space="preserve">From previous studies: </t>
    </r>
    <r>
      <rPr>
        <b/>
        <vertAlign val="superscript"/>
        <sz val="11"/>
        <color theme="1"/>
        <rFont val="Calibri"/>
        <family val="2"/>
        <scheme val="minor"/>
      </rPr>
      <t>10</t>
    </r>
    <r>
      <rPr>
        <b/>
        <sz val="11"/>
        <color theme="1"/>
        <rFont val="Calibri"/>
        <family val="2"/>
        <scheme val="minor"/>
      </rPr>
      <t>Be Conc. (atoms/g)</t>
    </r>
  </si>
  <si>
    <r>
      <t xml:space="preserve">From previous studies: </t>
    </r>
    <r>
      <rPr>
        <b/>
        <vertAlign val="superscript"/>
        <sz val="11"/>
        <color theme="1"/>
        <rFont val="Calibri"/>
        <family val="2"/>
        <scheme val="minor"/>
      </rPr>
      <t>10</t>
    </r>
    <r>
      <rPr>
        <b/>
        <sz val="11"/>
        <color theme="1"/>
        <rFont val="Calibri"/>
        <family val="2"/>
        <scheme val="minor"/>
      </rPr>
      <t>Be Conc. Unc (atoms/g)</t>
    </r>
  </si>
  <si>
    <t>Uncertainty Calculations</t>
  </si>
  <si>
    <t>SV08-1</t>
  </si>
  <si>
    <t>SV08-7</t>
  </si>
  <si>
    <t>JP08004</t>
  </si>
  <si>
    <t>POT53</t>
  </si>
  <si>
    <t>POT42</t>
  </si>
  <si>
    <t>POT39</t>
  </si>
  <si>
    <t>POT30</t>
  </si>
  <si>
    <t>02-127-xf</t>
  </si>
  <si>
    <t>TG-1</t>
  </si>
  <si>
    <t>SAP49</t>
  </si>
  <si>
    <t>SAP39</t>
  </si>
  <si>
    <t>SAP36</t>
  </si>
  <si>
    <t>QLD04</t>
  </si>
  <si>
    <t>DC-01-17</t>
  </si>
  <si>
    <t>CU-101</t>
  </si>
  <si>
    <t>CU-113</t>
  </si>
  <si>
    <t>CH-065</t>
  </si>
  <si>
    <t>CHAN</t>
  </si>
  <si>
    <t>GCMC-93</t>
  </si>
  <si>
    <t>GCTR-68</t>
  </si>
  <si>
    <t>MRC-29</t>
  </si>
  <si>
    <t>MRC-18</t>
  </si>
  <si>
    <r>
      <rPr>
        <b/>
        <vertAlign val="superscript"/>
        <sz val="11"/>
        <color theme="1"/>
        <rFont val="Times New Roman"/>
        <family val="1"/>
      </rPr>
      <t xml:space="preserve"> </t>
    </r>
    <r>
      <rPr>
        <b/>
        <sz val="11"/>
        <color theme="1"/>
        <rFont val="Times New Roman"/>
        <family val="1"/>
      </rPr>
      <t>Uncorrected</t>
    </r>
    <r>
      <rPr>
        <b/>
        <vertAlign val="superscript"/>
        <sz val="11"/>
        <color theme="1"/>
        <rFont val="Times New Roman"/>
        <family val="1"/>
      </rPr>
      <t xml:space="preserve"> 26</t>
    </r>
    <r>
      <rPr>
        <b/>
        <sz val="11"/>
        <color theme="1"/>
        <rFont val="Times New Roman"/>
        <family val="1"/>
      </rPr>
      <t>Al/</t>
    </r>
    <r>
      <rPr>
        <b/>
        <vertAlign val="superscript"/>
        <sz val="11"/>
        <color theme="1"/>
        <rFont val="Times New Roman"/>
        <family val="1"/>
      </rPr>
      <t>27</t>
    </r>
    <r>
      <rPr>
        <b/>
        <sz val="11"/>
        <color theme="1"/>
        <rFont val="Times New Roman"/>
        <family val="1"/>
      </rPr>
      <t>Al</t>
    </r>
  </si>
  <si>
    <t>Background-Corrected 26Al/27Al Ratio</t>
  </si>
  <si>
    <t>BRA-21</t>
  </si>
  <si>
    <t>BRA-47</t>
  </si>
  <si>
    <t>BRA-03</t>
  </si>
  <si>
    <t>CH-080</t>
  </si>
  <si>
    <t>CH-079</t>
  </si>
  <si>
    <t>CH-070</t>
  </si>
  <si>
    <t>CU-015</t>
  </si>
  <si>
    <t>CU-016</t>
  </si>
  <si>
    <t>CU-106</t>
  </si>
  <si>
    <t>CU-109</t>
  </si>
  <si>
    <t>CU-110</t>
  </si>
  <si>
    <t>CU-111</t>
  </si>
  <si>
    <t>CU-112</t>
  </si>
  <si>
    <t>CU-115</t>
  </si>
  <si>
    <t>CU-119</t>
  </si>
  <si>
    <t>CU-121</t>
  </si>
  <si>
    <t>CU-014</t>
  </si>
  <si>
    <t>CU-114</t>
  </si>
  <si>
    <t>CU-116</t>
  </si>
  <si>
    <t>CU-117</t>
  </si>
  <si>
    <t>MJ-BC-17</t>
  </si>
  <si>
    <t>CHIVE_H</t>
  </si>
  <si>
    <t>MRC-31</t>
  </si>
  <si>
    <t>TG-9</t>
  </si>
  <si>
    <t>PACORA</t>
  </si>
  <si>
    <t>C_NATA</t>
  </si>
  <si>
    <t>GCPR-0</t>
  </si>
  <si>
    <t>GCSC-190</t>
  </si>
  <si>
    <t>GCSC-205</t>
  </si>
  <si>
    <t>GCSC-92</t>
  </si>
  <si>
    <t>GCHC-78</t>
  </si>
  <si>
    <t>02-145-xf</t>
  </si>
  <si>
    <t>MRC-14</t>
  </si>
  <si>
    <t>02-223-xf</t>
  </si>
  <si>
    <t>02-212-xf</t>
  </si>
  <si>
    <t>02-209-xf</t>
  </si>
  <si>
    <t xml:space="preserve">02-138-xf </t>
  </si>
  <si>
    <t>MRC-01</t>
  </si>
  <si>
    <t>MRC-05</t>
  </si>
  <si>
    <t>MRC-09</t>
  </si>
  <si>
    <t>99-17-xf</t>
  </si>
  <si>
    <t>SV08-13</t>
  </si>
  <si>
    <t>SV08-12</t>
  </si>
  <si>
    <t>JP08003</t>
  </si>
  <si>
    <t>JP08014</t>
  </si>
  <si>
    <t>SV08-3</t>
  </si>
  <si>
    <t>SV08-4</t>
  </si>
  <si>
    <t>99-19-xf</t>
  </si>
  <si>
    <t>POT72</t>
  </si>
  <si>
    <t>TG-3</t>
  </si>
  <si>
    <t>POT62</t>
  </si>
  <si>
    <t>POT51</t>
  </si>
  <si>
    <t>POT48</t>
  </si>
  <si>
    <t>POT01</t>
  </si>
  <si>
    <t>POT12</t>
  </si>
  <si>
    <t>QLD2</t>
  </si>
  <si>
    <t>QLD8</t>
  </si>
  <si>
    <t>QLD11</t>
  </si>
  <si>
    <t>QLD14</t>
  </si>
  <si>
    <t>SAP69</t>
  </si>
  <si>
    <t>SAP68</t>
  </si>
  <si>
    <t>SAP63</t>
  </si>
  <si>
    <t>SAP65</t>
  </si>
  <si>
    <t>SAP44</t>
  </si>
  <si>
    <t>SAP17</t>
  </si>
  <si>
    <t>SAP04</t>
  </si>
  <si>
    <t>SAP03</t>
  </si>
  <si>
    <t>SAP12</t>
  </si>
  <si>
    <t>CUL</t>
  </si>
  <si>
    <t>MRC-30</t>
  </si>
  <si>
    <t>02-135-xf</t>
  </si>
  <si>
    <t>CAIM</t>
  </si>
  <si>
    <t>PERE</t>
  </si>
  <si>
    <t>IND</t>
  </si>
  <si>
    <t>PAN06</t>
  </si>
  <si>
    <t>GC-74</t>
  </si>
  <si>
    <t>GLOR</t>
  </si>
  <si>
    <t>QVP034</t>
  </si>
  <si>
    <t>CH-066</t>
  </si>
  <si>
    <t>CH-119</t>
  </si>
  <si>
    <t>CH-129</t>
  </si>
  <si>
    <t>LO18-5</t>
  </si>
  <si>
    <t>LO18-4</t>
  </si>
  <si>
    <t>SAP15</t>
  </si>
  <si>
    <t>02-232-xf</t>
  </si>
  <si>
    <t>02-139-xf</t>
  </si>
  <si>
    <t>MRC-11</t>
  </si>
  <si>
    <t>02-152-xf</t>
  </si>
  <si>
    <t>02-117-xf</t>
  </si>
  <si>
    <t>MRC-17</t>
  </si>
  <si>
    <t>MRC-21</t>
  </si>
  <si>
    <t>MRC-26</t>
  </si>
  <si>
    <t>MRC-25</t>
  </si>
  <si>
    <t>MRC-24</t>
  </si>
  <si>
    <t>Total 26Al Counts</t>
  </si>
  <si>
    <t>02-122-xf</t>
  </si>
  <si>
    <t>STDEV</t>
  </si>
  <si>
    <t>AVG</t>
  </si>
  <si>
    <t>UNC</t>
  </si>
  <si>
    <r>
      <t xml:space="preserve">Total </t>
    </r>
    <r>
      <rPr>
        <b/>
        <vertAlign val="superscript"/>
        <sz val="10"/>
        <color theme="1"/>
        <rFont val="Times New Roman"/>
        <family val="1"/>
      </rPr>
      <t>27</t>
    </r>
    <r>
      <rPr>
        <b/>
        <sz val="10"/>
        <color theme="1"/>
        <rFont val="Times New Roman"/>
        <family val="1"/>
      </rPr>
      <t>Al Quantified by ICP-OES (</t>
    </r>
    <r>
      <rPr>
        <sz val="10"/>
        <color theme="1"/>
        <rFont val="Times New Roman"/>
        <family val="1"/>
      </rPr>
      <t>μ</t>
    </r>
    <r>
      <rPr>
        <b/>
        <sz val="10"/>
        <color theme="1"/>
        <rFont val="Times New Roman"/>
        <family val="1"/>
      </rPr>
      <t>g)*</t>
    </r>
  </si>
  <si>
    <t>AMS Cathode Number</t>
  </si>
  <si>
    <r>
      <rPr>
        <b/>
        <vertAlign val="superscript"/>
        <sz val="10"/>
        <color theme="1"/>
        <rFont val="Times New Roman"/>
        <family val="1"/>
      </rPr>
      <t>26</t>
    </r>
    <r>
      <rPr>
        <b/>
        <sz val="10"/>
        <color theme="1"/>
        <rFont val="Times New Roman"/>
        <family val="1"/>
      </rPr>
      <t>Al Concentration (atoms g</t>
    </r>
    <r>
      <rPr>
        <b/>
        <vertAlign val="superscript"/>
        <sz val="10"/>
        <color theme="1"/>
        <rFont val="Times New Roman"/>
        <family val="1"/>
      </rPr>
      <t>-1</t>
    </r>
    <r>
      <rPr>
        <b/>
        <sz val="10"/>
        <color theme="1"/>
        <rFont val="Times New Roman"/>
        <family val="1"/>
      </rPr>
      <t>)</t>
    </r>
  </si>
  <si>
    <r>
      <rPr>
        <b/>
        <vertAlign val="superscript"/>
        <sz val="10"/>
        <color theme="1"/>
        <rFont val="Times New Roman"/>
        <family val="1"/>
      </rPr>
      <t>26</t>
    </r>
    <r>
      <rPr>
        <b/>
        <sz val="10"/>
        <color theme="1"/>
        <rFont val="Times New Roman"/>
        <family val="1"/>
      </rPr>
      <t>Al Concentration Uncertainty (atoms g</t>
    </r>
    <r>
      <rPr>
        <b/>
        <vertAlign val="superscript"/>
        <sz val="10"/>
        <color theme="1"/>
        <rFont val="Times New Roman"/>
        <family val="1"/>
      </rPr>
      <t>-1</t>
    </r>
    <r>
      <rPr>
        <b/>
        <sz val="10"/>
        <color theme="1"/>
        <rFont val="Times New Roman"/>
        <family val="1"/>
      </rPr>
      <t>)</t>
    </r>
  </si>
  <si>
    <r>
      <t>*</t>
    </r>
    <r>
      <rPr>
        <vertAlign val="superscript"/>
        <sz val="10"/>
        <rFont val="Times New Roman"/>
        <family val="1"/>
      </rPr>
      <t>27</t>
    </r>
    <r>
      <rPr>
        <sz val="10"/>
        <rFont val="Times New Roman"/>
        <family val="1"/>
      </rPr>
      <t>Al was added only to samples with insufficient total Al through commercial SPEX ICP standard with a concentration of 1000 μg mL</t>
    </r>
    <r>
      <rPr>
        <vertAlign val="superscript"/>
        <sz val="10"/>
        <rFont val="Times New Roman"/>
        <family val="1"/>
      </rPr>
      <t>-1</t>
    </r>
    <r>
      <rPr>
        <sz val="10"/>
        <rFont val="Times New Roman"/>
        <family val="1"/>
      </rPr>
      <t>. The total here reflects the sum of Al added through carrier and native Al in quartz.</t>
    </r>
  </si>
  <si>
    <r>
      <t>**Isotopic analysis was conducted at PRIME Laboratory; ratios were normalized against standard KNSTD with an assumed ratio of 1.818 x 10</t>
    </r>
    <r>
      <rPr>
        <vertAlign val="superscript"/>
        <sz val="10"/>
        <color theme="1"/>
        <rFont val="Times New Roman"/>
        <family val="1"/>
      </rPr>
      <t>-12</t>
    </r>
    <r>
      <rPr>
        <sz val="10"/>
        <color theme="1"/>
        <rFont val="Times New Roman"/>
        <family val="1"/>
      </rPr>
      <t xml:space="preserve"> (Nishiizumi et al., 2004).</t>
    </r>
  </si>
  <si>
    <t>BLK</t>
  </si>
  <si>
    <t>BLKX</t>
  </si>
  <si>
    <t>Original Batch ID</t>
  </si>
  <si>
    <t>Al Analysis Date</t>
  </si>
  <si>
    <r>
      <t>From AMS: Uncorrected</t>
    </r>
    <r>
      <rPr>
        <b/>
        <vertAlign val="superscript"/>
        <sz val="11"/>
        <color theme="1"/>
        <rFont val="Times New Roman"/>
        <family val="1"/>
      </rPr>
      <t xml:space="preserve"> 26</t>
    </r>
    <r>
      <rPr>
        <b/>
        <sz val="11"/>
        <color theme="1"/>
        <rFont val="Times New Roman"/>
        <family val="1"/>
      </rPr>
      <t>Al/</t>
    </r>
    <r>
      <rPr>
        <b/>
        <vertAlign val="superscript"/>
        <sz val="11"/>
        <color theme="1"/>
        <rFont val="Times New Roman"/>
        <family val="1"/>
      </rPr>
      <t>27</t>
    </r>
    <r>
      <rPr>
        <b/>
        <sz val="11"/>
        <color theme="1"/>
        <rFont val="Times New Roman"/>
        <family val="1"/>
      </rPr>
      <t>Al Ratio</t>
    </r>
  </si>
  <si>
    <t>Sample ID</t>
  </si>
  <si>
    <t>CH-01</t>
  </si>
  <si>
    <t>CH-02</t>
  </si>
  <si>
    <t>CH-03</t>
  </si>
  <si>
    <t>CH-04</t>
  </si>
  <si>
    <t>CH-06</t>
  </si>
  <si>
    <t>CH-07</t>
  </si>
  <si>
    <t>CH-08</t>
  </si>
  <si>
    <t>CH-09</t>
  </si>
  <si>
    <t>CH-10</t>
  </si>
  <si>
    <t>CH-11</t>
  </si>
  <si>
    <t>CH-12</t>
  </si>
  <si>
    <t>CH-13</t>
  </si>
  <si>
    <t>CH-14</t>
  </si>
  <si>
    <t>CH-15</t>
  </si>
  <si>
    <t>CH-16</t>
  </si>
  <si>
    <t>10Be Measurement Source</t>
  </si>
  <si>
    <t>Campbell et al., 2022, Gchron, DOI: 10.5194/gchron-4-435-2022</t>
  </si>
  <si>
    <r>
      <t xml:space="preserve">Portenga et al., 2015, </t>
    </r>
    <r>
      <rPr>
        <i/>
        <sz val="11"/>
        <color theme="1"/>
        <rFont val="Calibri"/>
        <family val="2"/>
        <scheme val="minor"/>
      </rPr>
      <t>Geomorphology</t>
    </r>
    <r>
      <rPr>
        <sz val="11"/>
        <color theme="1"/>
        <rFont val="Calibri"/>
        <family val="2"/>
        <scheme val="minor"/>
      </rPr>
      <t>, DOI:10.1016/j.geomorph.2014.09.027</t>
    </r>
  </si>
  <si>
    <r>
      <t xml:space="preserve">Sosa Gonzalez et al., 2016, </t>
    </r>
    <r>
      <rPr>
        <i/>
        <sz val="11"/>
        <color theme="1"/>
        <rFont val="Calibri"/>
        <family val="2"/>
        <scheme val="minor"/>
      </rPr>
      <t>Geomorphology</t>
    </r>
    <r>
      <rPr>
        <sz val="11"/>
        <color theme="1"/>
        <rFont val="Calibri"/>
        <family val="2"/>
        <scheme val="minor"/>
      </rPr>
      <t>, DOI:10.1016/j.geomorph.2016.05.024</t>
    </r>
  </si>
  <si>
    <r>
      <t xml:space="preserve">Schmidt et al., 2016, </t>
    </r>
    <r>
      <rPr>
        <i/>
        <sz val="11"/>
        <color theme="1"/>
        <rFont val="Calibri"/>
        <family val="2"/>
        <scheme val="minor"/>
      </rPr>
      <t>Earth Surface Dynamics</t>
    </r>
    <r>
      <rPr>
        <sz val="11"/>
        <color theme="1"/>
        <rFont val="Calibri"/>
        <family val="2"/>
        <scheme val="minor"/>
      </rPr>
      <t>, DOI:10.1016/j.geomorph.2016.05.024</t>
    </r>
  </si>
  <si>
    <r>
      <t xml:space="preserve">Schmidt et al., 2016, </t>
    </r>
    <r>
      <rPr>
        <i/>
        <sz val="11"/>
        <color theme="1"/>
        <rFont val="Calibri"/>
        <family val="2"/>
        <scheme val="minor"/>
      </rPr>
      <t>Earth Surface Dynamics</t>
    </r>
    <r>
      <rPr>
        <sz val="11"/>
        <color theme="1"/>
        <rFont val="Calibri"/>
        <family val="2"/>
        <scheme val="minor"/>
      </rPr>
      <t>, DOI:10.1016/j.geomorph.2016.05.024</t>
    </r>
    <r>
      <rPr>
        <sz val="12"/>
        <color theme="1"/>
        <rFont val="Calibri"/>
        <family val="2"/>
        <scheme val="minor"/>
      </rPr>
      <t/>
    </r>
  </si>
  <si>
    <r>
      <t xml:space="preserve">Sosa Gonzalez et al., 2017, </t>
    </r>
    <r>
      <rPr>
        <i/>
        <sz val="11"/>
        <color theme="1"/>
        <rFont val="Calibri"/>
        <family val="2"/>
        <scheme val="minor"/>
      </rPr>
      <t>Earth Surface Processes and Landforms</t>
    </r>
    <r>
      <rPr>
        <sz val="11"/>
        <color theme="1"/>
        <rFont val="Calibri"/>
        <family val="2"/>
        <scheme val="minor"/>
      </rPr>
      <t>, DOI:10.1002/esp.4205</t>
    </r>
  </si>
  <si>
    <r>
      <t>Sosa Gonzalez et al., 2016,</t>
    </r>
    <r>
      <rPr>
        <i/>
        <sz val="11"/>
        <color theme="1"/>
        <rFont val="Calibri"/>
        <family val="2"/>
        <scheme val="minor"/>
      </rPr>
      <t xml:space="preserve"> Geomorphology</t>
    </r>
    <r>
      <rPr>
        <sz val="11"/>
        <color theme="1"/>
        <rFont val="Calibri"/>
        <family val="2"/>
        <scheme val="minor"/>
      </rPr>
      <t>, DOI:10.1016/j.geomorph.2016.04.025</t>
    </r>
  </si>
  <si>
    <r>
      <t xml:space="preserve">Sosa Gonzalez et al., 2016, </t>
    </r>
    <r>
      <rPr>
        <i/>
        <sz val="11"/>
        <color theme="1"/>
        <rFont val="Calibri"/>
        <family val="2"/>
        <scheme val="minor"/>
      </rPr>
      <t>Geomorphology</t>
    </r>
    <r>
      <rPr>
        <sz val="11"/>
        <color theme="1"/>
        <rFont val="Calibri"/>
        <family val="2"/>
        <scheme val="minor"/>
      </rPr>
      <t>, DOI:10.1016/j.geomorph.2016.04.025</t>
    </r>
  </si>
  <si>
    <r>
      <t xml:space="preserve">Sosa Gonzalez et al., 2017, </t>
    </r>
    <r>
      <rPr>
        <i/>
        <sz val="11"/>
        <color theme="1"/>
        <rFont val="Calibri"/>
        <family val="2"/>
        <scheme val="minor"/>
      </rPr>
      <t>Earth Surface Processes and Landforms</t>
    </r>
    <r>
      <rPr>
        <sz val="11"/>
        <color theme="1"/>
        <rFont val="Calibri"/>
        <family val="2"/>
        <scheme val="minor"/>
      </rPr>
      <t>, DOI:10.1002/esp.4205</t>
    </r>
    <r>
      <rPr>
        <sz val="12"/>
        <color theme="1"/>
        <rFont val="Calibri"/>
        <family val="2"/>
        <scheme val="minor"/>
      </rPr>
      <t/>
    </r>
  </si>
  <si>
    <r>
      <rPr>
        <sz val="11"/>
        <color theme="1"/>
        <rFont val="Times New Roman"/>
        <family val="1"/>
      </rPr>
      <t xml:space="preserve">Dethier et al., 2014, </t>
    </r>
    <r>
      <rPr>
        <i/>
        <sz val="11"/>
        <color theme="1"/>
        <rFont val="Times New Roman"/>
        <family val="1"/>
      </rPr>
      <t>Geology</t>
    </r>
    <r>
      <rPr>
        <sz val="11"/>
        <color theme="1"/>
        <rFont val="Times New Roman"/>
        <family val="1"/>
      </rPr>
      <t>, DOI:10.1130/G34922.1</t>
    </r>
  </si>
  <si>
    <r>
      <t xml:space="preserve">Nichols et al., 2011, </t>
    </r>
    <r>
      <rPr>
        <i/>
        <sz val="11"/>
        <color theme="1"/>
        <rFont val="Calibri"/>
        <family val="2"/>
        <scheme val="minor"/>
      </rPr>
      <t>Geological Society of America Abstracts with Programs</t>
    </r>
  </si>
  <si>
    <r>
      <t xml:space="preserve">Regalla et al., 2013, </t>
    </r>
    <r>
      <rPr>
        <i/>
        <sz val="11"/>
        <color theme="1"/>
        <rFont val="Calibri"/>
        <family val="2"/>
        <scheme val="minor"/>
      </rPr>
      <t>Geomorphology</t>
    </r>
    <r>
      <rPr>
        <sz val="11"/>
        <color theme="1"/>
        <rFont val="Calibri"/>
        <family val="2"/>
        <scheme val="minor"/>
      </rPr>
      <t>, DOI:10.1016/j.geomorph.2013.04.029</t>
    </r>
  </si>
  <si>
    <r>
      <t xml:space="preserve">Cox et al., 2009, </t>
    </r>
    <r>
      <rPr>
        <i/>
        <sz val="11"/>
        <color theme="1"/>
        <rFont val="Calibri"/>
        <family val="2"/>
        <scheme val="minor"/>
      </rPr>
      <t>The Journal of Geology</t>
    </r>
    <r>
      <rPr>
        <sz val="11"/>
        <color theme="1"/>
        <rFont val="Calibri"/>
        <family val="2"/>
        <scheme val="minor"/>
      </rPr>
      <t>, DOI:10.1086/598945</t>
    </r>
  </si>
  <si>
    <r>
      <t xml:space="preserve">Portenga et al., 2019, </t>
    </r>
    <r>
      <rPr>
        <i/>
        <sz val="11"/>
        <color theme="1"/>
        <rFont val="Calibri"/>
        <family val="2"/>
        <scheme val="minor"/>
      </rPr>
      <t>GSA Bulletin</t>
    </r>
    <r>
      <rPr>
        <sz val="11"/>
        <color theme="1"/>
        <rFont val="Calibri"/>
        <family val="2"/>
        <scheme val="minor"/>
      </rPr>
      <t>, DOI:10.1130/B31840.1</t>
    </r>
  </si>
  <si>
    <r>
      <t xml:space="preserve">Nichols et al., 2014, </t>
    </r>
    <r>
      <rPr>
        <i/>
        <sz val="11"/>
        <color theme="1"/>
        <rFont val="Calibri"/>
        <family val="2"/>
        <scheme val="minor"/>
      </rPr>
      <t>Geomorphology</t>
    </r>
    <r>
      <rPr>
        <sz val="11"/>
        <color theme="1"/>
        <rFont val="Calibri"/>
        <family val="2"/>
        <scheme val="minor"/>
      </rPr>
      <t>, DOI:10.1016/j.geomorph.2014.07.019</t>
    </r>
  </si>
  <si>
    <r>
      <t xml:space="preserve">McPhillips et al., 2014, </t>
    </r>
    <r>
      <rPr>
        <i/>
        <sz val="11"/>
        <color theme="1"/>
        <rFont val="Calibri"/>
        <family val="2"/>
        <scheme val="minor"/>
      </rPr>
      <t>Nature Geoscience</t>
    </r>
    <r>
      <rPr>
        <sz val="11"/>
        <color theme="1"/>
        <rFont val="Calibri"/>
        <family val="2"/>
        <scheme val="minor"/>
      </rPr>
      <t>, DOI:10.1038/ngeo2278</t>
    </r>
  </si>
  <si>
    <r>
      <t xml:space="preserve">Reusser et al., 2015, </t>
    </r>
    <r>
      <rPr>
        <i/>
        <sz val="11"/>
        <color theme="1"/>
        <rFont val="Calibri"/>
        <family val="2"/>
        <scheme val="minor"/>
      </rPr>
      <t>Geology</t>
    </r>
    <r>
      <rPr>
        <sz val="11"/>
        <color theme="1"/>
        <rFont val="Calibri"/>
        <family val="2"/>
        <scheme val="minor"/>
      </rPr>
      <t>, DOI:10.1130/G36272.1</t>
    </r>
  </si>
  <si>
    <r>
      <t xml:space="preserve">Kirby et al., 2010, </t>
    </r>
    <r>
      <rPr>
        <i/>
        <sz val="11"/>
        <color theme="1"/>
        <rFont val="Calibri"/>
        <family val="2"/>
        <scheme val="minor"/>
      </rPr>
      <t>American Geophysical Union Fall Meeting Abstracts</t>
    </r>
    <r>
      <rPr>
        <sz val="11"/>
        <color theme="1"/>
        <rFont val="Calibri"/>
        <family val="2"/>
        <scheme val="minor"/>
      </rPr>
      <t>, p. EP44A-05</t>
    </r>
  </si>
  <si>
    <r>
      <t xml:space="preserve">VanLandingham et al., 2022, </t>
    </r>
    <r>
      <rPr>
        <i/>
        <sz val="11"/>
        <color theme="1"/>
        <rFont val="Calibri"/>
        <family val="2"/>
        <scheme val="minor"/>
      </rPr>
      <t>Geochronology</t>
    </r>
    <r>
      <rPr>
        <sz val="11"/>
        <color theme="1"/>
        <rFont val="Calibri"/>
        <family val="2"/>
        <scheme val="minor"/>
      </rPr>
      <t>, DOI:10.5194/gchron-4-153-2022</t>
    </r>
  </si>
  <si>
    <r>
      <t xml:space="preserve">Fernandes et al., 2014, </t>
    </r>
    <r>
      <rPr>
        <i/>
        <sz val="11"/>
        <color theme="1"/>
        <rFont val="Calibri"/>
        <family val="2"/>
        <scheme val="minor"/>
      </rPr>
      <t>American Geophysical Union Fall Meeting Abstracts</t>
    </r>
    <r>
      <rPr>
        <sz val="11"/>
        <color theme="1"/>
        <rFont val="Calibri"/>
        <family val="2"/>
        <scheme val="minor"/>
      </rPr>
      <t>, ID: EP23A-3585</t>
    </r>
  </si>
  <si>
    <t>Sample Information</t>
  </si>
  <si>
    <r>
      <t>From AMS: Uncorrected 26Al/27Al (10</t>
    </r>
    <r>
      <rPr>
        <b/>
        <vertAlign val="superscript"/>
        <sz val="11"/>
        <color theme="1"/>
        <rFont val="Times New Roman"/>
        <family val="1"/>
      </rPr>
      <t>-15</t>
    </r>
    <r>
      <rPr>
        <b/>
        <sz val="11"/>
        <color theme="1"/>
        <rFont val="Times New Roman"/>
        <family val="1"/>
      </rPr>
      <t>)</t>
    </r>
  </si>
  <si>
    <r>
      <t xml:space="preserve">From AMS: Uncorrected </t>
    </r>
    <r>
      <rPr>
        <b/>
        <vertAlign val="superscript"/>
        <sz val="11"/>
        <color theme="1"/>
        <rFont val="Times New Roman"/>
        <family val="1"/>
      </rPr>
      <t>26</t>
    </r>
    <r>
      <rPr>
        <b/>
        <sz val="11"/>
        <color theme="1"/>
        <rFont val="Times New Roman"/>
        <family val="1"/>
      </rPr>
      <t>Al/</t>
    </r>
    <r>
      <rPr>
        <b/>
        <vertAlign val="superscript"/>
        <sz val="11"/>
        <color theme="1"/>
        <rFont val="Times New Roman"/>
        <family val="1"/>
      </rPr>
      <t>27</t>
    </r>
    <r>
      <rPr>
        <b/>
        <sz val="11"/>
        <color theme="1"/>
        <rFont val="Times New Roman"/>
        <family val="1"/>
      </rPr>
      <t>Al Ratio Uncertainty</t>
    </r>
  </si>
  <si>
    <t>10Be Information</t>
  </si>
  <si>
    <t xml:space="preserve">UVM Project Batch </t>
  </si>
  <si>
    <t>UVM Original Batch</t>
  </si>
  <si>
    <t>Original UVM Batch</t>
  </si>
  <si>
    <t>Project UVM Batch</t>
  </si>
  <si>
    <t>BLK*</t>
  </si>
  <si>
    <t>BLK**</t>
  </si>
  <si>
    <t>**The blanks from UVM batches 448 and 442 registered 0 26Al AMS counts; a completely clean blank is theoretically possible but highly unlikely. Instead</t>
  </si>
  <si>
    <t xml:space="preserve">of using 0 in the blank average calculation, we summed the 26Al counts, beam currents, and counting times for all blanks run on 08/24/21 and averaged </t>
  </si>
  <si>
    <t>these to produce a combined blank value of 1.97 +/- 0.21E-15 26Al/27Al. We use this value in place of 0 for BLK 448 and 442 in the blank average, SD, and uncertainty calculations</t>
  </si>
  <si>
    <t>The contents of each tab are described below</t>
  </si>
  <si>
    <t>26Al Calculations</t>
  </si>
  <si>
    <t>All sample information and calculations to convert AMS 26/27Al ratio measurements to 26Al concentrations</t>
  </si>
  <si>
    <t>Also provided are the 10Be concentration measurements and uncertainties from the Be fraction of each sample along with the source for these measurements.</t>
  </si>
  <si>
    <t>Note that all 10Be measurements reported here are normalized to the 07KNSTD standard. Details of this normalization and originally-reported values can be found in Table S2</t>
  </si>
  <si>
    <t>Each sample has two UVM batches associated with it:</t>
  </si>
  <si>
    <r>
      <rPr>
        <sz val="11"/>
        <color theme="1"/>
        <rFont val="Calibri"/>
        <family val="2"/>
        <scheme val="minor"/>
      </rPr>
      <t xml:space="preserve">Original UVM Batch </t>
    </r>
    <r>
      <rPr>
        <sz val="12"/>
        <color theme="1"/>
        <rFont val="Calibri"/>
        <family val="2"/>
        <scheme val="minor"/>
      </rPr>
      <t>- The original University of Vermont processing batch, during which Al and Be fractions were separated and only Be concentrations were measured via AMS</t>
    </r>
  </si>
  <si>
    <t>Project UVM Batch - The new processing batch specific to this project  in which archived Al gels were re-dissolved, put through a Mg-removal process, and sent to AMS for isotope measurement</t>
  </si>
  <si>
    <t>Blanks</t>
  </si>
  <si>
    <t>UVM Project Batch</t>
  </si>
  <si>
    <t>Journal Style Table</t>
  </si>
  <si>
    <t>The key information from sample processing, AMS measurements, and 26Al calculations summarized for each sample</t>
  </si>
  <si>
    <t>Table S2 - Data and calculations for new in situ Al-26 measurements on archived samples at the University of Vermont</t>
  </si>
  <si>
    <t>26Al Conc. (atoms/g) blank atoms substracted</t>
  </si>
  <si>
    <r>
      <t xml:space="preserve"> Blanks: Background </t>
    </r>
    <r>
      <rPr>
        <b/>
        <vertAlign val="superscript"/>
        <sz val="11"/>
        <color theme="1"/>
        <rFont val="Times New Roman"/>
        <family val="1"/>
      </rPr>
      <t>26</t>
    </r>
    <r>
      <rPr>
        <b/>
        <sz val="11"/>
        <color theme="1"/>
        <rFont val="Times New Roman"/>
        <family val="1"/>
      </rPr>
      <t>Al/</t>
    </r>
    <r>
      <rPr>
        <b/>
        <vertAlign val="superscript"/>
        <sz val="11"/>
        <color theme="1"/>
        <rFont val="Times New Roman"/>
        <family val="1"/>
      </rPr>
      <t>27</t>
    </r>
    <r>
      <rPr>
        <b/>
        <sz val="11"/>
        <color theme="1"/>
        <rFont val="Times New Roman"/>
        <family val="1"/>
      </rPr>
      <t>Al</t>
    </r>
  </si>
  <si>
    <t>±</t>
  </si>
  <si>
    <t>26Al in blank</t>
  </si>
  <si>
    <t>A full accounting of Al blanks from the original UVM processing batches.</t>
  </si>
  <si>
    <t>These blanks o= were measured alongside the archived Al samples, including the average blank calculation</t>
  </si>
  <si>
    <t>*For the average blank calculation we omitted the blank from UVM Batches 417 and 656, whose measured 26/27Al ratios were two orders of magnitude greater than other blanks, suggesting they may have been mislabelled samples</t>
  </si>
  <si>
    <t>missing blank batch, instead used project average 2.37E-15 ± 1.84E-15</t>
  </si>
  <si>
    <t>Avg Diff:</t>
  </si>
  <si>
    <r>
      <t xml:space="preserve">AMS </t>
    </r>
    <r>
      <rPr>
        <b/>
        <vertAlign val="superscript"/>
        <sz val="10"/>
        <color theme="1"/>
        <rFont val="Times New Roman"/>
        <family val="1"/>
      </rPr>
      <t>26</t>
    </r>
    <r>
      <rPr>
        <b/>
        <sz val="10"/>
        <color theme="1"/>
        <rFont val="Times New Roman"/>
        <family val="1"/>
      </rPr>
      <t>Al/</t>
    </r>
    <r>
      <rPr>
        <b/>
        <vertAlign val="superscript"/>
        <sz val="10"/>
        <color theme="1"/>
        <rFont val="Times New Roman"/>
        <family val="1"/>
      </rPr>
      <t>27</t>
    </r>
    <r>
      <rPr>
        <b/>
        <sz val="10"/>
        <color theme="1"/>
        <rFont val="Times New Roman"/>
        <family val="1"/>
      </rPr>
      <t>Al Ratio**</t>
    </r>
  </si>
  <si>
    <r>
      <t xml:space="preserve">AMS </t>
    </r>
    <r>
      <rPr>
        <b/>
        <vertAlign val="superscript"/>
        <sz val="10"/>
        <color theme="1"/>
        <rFont val="Times New Roman"/>
        <family val="1"/>
      </rPr>
      <t>26</t>
    </r>
    <r>
      <rPr>
        <b/>
        <sz val="10"/>
        <color theme="1"/>
        <rFont val="Times New Roman"/>
        <family val="1"/>
      </rPr>
      <t>Al/</t>
    </r>
    <r>
      <rPr>
        <b/>
        <vertAlign val="superscript"/>
        <sz val="10"/>
        <color theme="1"/>
        <rFont val="Times New Roman"/>
        <family val="1"/>
      </rPr>
      <t>27</t>
    </r>
    <r>
      <rPr>
        <b/>
        <sz val="10"/>
        <color theme="1"/>
        <rFont val="Times New Roman"/>
        <family val="1"/>
      </rPr>
      <t>Al Ratio Uncertainty**</t>
    </r>
  </si>
  <si>
    <t>Assumed 27Al Mass in Blank mg (Corbett 2016)</t>
  </si>
  <si>
    <t>Assumed 27Al Atoms in blank</t>
  </si>
  <si>
    <t>26Al/10Be Concentration Ratio</t>
  </si>
  <si>
    <r>
      <t xml:space="preserve">Calculations for </t>
    </r>
    <r>
      <rPr>
        <b/>
        <vertAlign val="superscript"/>
        <sz val="12"/>
        <color theme="1"/>
        <rFont val="Times New Roman"/>
        <family val="1"/>
      </rPr>
      <t>26</t>
    </r>
    <r>
      <rPr>
        <b/>
        <sz val="12"/>
        <color theme="1"/>
        <rFont val="Times New Roman"/>
        <family val="1"/>
      </rPr>
      <t>Al Concentrations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</si>
</sst>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E+00"/>
    <numFmt numFmtId="165" formatCode="0.000"/>
  </numFmts>
  <fonts count="30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2"/>
      <color theme="1"/>
      <name val="Calibri"/>
      <family val="2"/>
      <scheme val="minor"/>
    </font>
    <font>
      <sz val="11"/>
      <name val="Times New Roman"/>
      <family val="1"/>
    </font>
    <font>
      <sz val="10"/>
      <name val="Comic Sans MS"/>
      <family val="4"/>
    </font>
    <font>
      <sz val="1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vertAlign val="superscript"/>
      <sz val="11"/>
      <color theme="1"/>
      <name val="Times New Roman"/>
      <family val="1"/>
    </font>
    <font>
      <b/>
      <vertAlign val="superscript"/>
      <sz val="10"/>
      <color theme="1"/>
      <name val="Times New Roman"/>
      <family val="1"/>
    </font>
    <font>
      <b/>
      <sz val="12"/>
      <color theme="1"/>
      <name val="Times New Roman"/>
      <family val="1"/>
    </font>
    <font>
      <i/>
      <sz val="10"/>
      <name val="Times New Roman"/>
      <family val="1"/>
    </font>
    <font>
      <sz val="10"/>
      <name val="Times"/>
      <family val="1"/>
    </font>
    <font>
      <i/>
      <sz val="11"/>
      <color theme="1"/>
      <name val="Times New Roman"/>
      <family val="1"/>
    </font>
    <font>
      <sz val="10"/>
      <name val="Verdana"/>
      <family val="2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vertAlign val="superscript"/>
      <sz val="10"/>
      <name val="Times New Roman"/>
      <family val="1"/>
    </font>
    <font>
      <vertAlign val="superscript"/>
      <sz val="10"/>
      <color theme="1"/>
      <name val="Times New Roman"/>
      <family val="1"/>
    </font>
    <font>
      <b/>
      <i/>
      <sz val="11"/>
      <color theme="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b/>
      <vertAlign val="superscript"/>
      <sz val="12"/>
      <color theme="1"/>
      <name val="Times New Roman"/>
      <family val="1"/>
    </font>
    <font>
      <b/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1"/>
        <bgColor indexed="64"/>
      </patternFill>
    </fill>
    <fill>
      <patternFill patternType="solid">
        <fgColor rgb="FFD1CECE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8" fillId="0" borderId="0"/>
    <xf numFmtId="0" fontId="19" fillId="0" borderId="0"/>
  </cellStyleXfs>
  <cellXfs count="137">
    <xf numFmtId="0" fontId="0" fillId="0" borderId="0" xfId="0"/>
    <xf numFmtId="0" fontId="3" fillId="0" borderId="0" xfId="0" applyFont="1"/>
    <xf numFmtId="11" fontId="5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164" fontId="1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5" fillId="0" borderId="0" xfId="0" applyFont="1" applyAlignment="1">
      <alignment horizontal="center"/>
    </xf>
    <xf numFmtId="11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10" fillId="2" borderId="0" xfId="0" applyFont="1" applyFill="1"/>
    <xf numFmtId="164" fontId="0" fillId="5" borderId="0" xfId="0" applyNumberFormat="1" applyFill="1" applyAlignment="1">
      <alignment horizontal="center"/>
    </xf>
    <xf numFmtId="0" fontId="0" fillId="5" borderId="0" xfId="0" applyFill="1"/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5" borderId="0" xfId="0" applyFill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11" fontId="9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1" fontId="9" fillId="0" borderId="0" xfId="0" applyNumberFormat="1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16" fillId="0" borderId="0" xfId="0" applyNumberFormat="1" applyFont="1" applyAlignment="1">
      <alignment horizontal="center" vertical="center"/>
    </xf>
    <xf numFmtId="11" fontId="0" fillId="0" borderId="0" xfId="0" applyNumberFormat="1"/>
    <xf numFmtId="0" fontId="3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164" fontId="10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wrapText="1"/>
    </xf>
    <xf numFmtId="14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/>
    </xf>
    <xf numFmtId="11" fontId="5" fillId="0" borderId="0" xfId="0" applyNumberFormat="1" applyFont="1" applyAlignment="1">
      <alignment horizontal="center" vertical="center" wrapText="1"/>
    </xf>
    <xf numFmtId="165" fontId="5" fillId="0" borderId="0" xfId="0" applyNumberFormat="1" applyFont="1" applyAlignment="1">
      <alignment horizontal="center" vertical="center" wrapText="1"/>
    </xf>
    <xf numFmtId="165" fontId="9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165" fontId="11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/>
    </xf>
    <xf numFmtId="11" fontId="0" fillId="0" borderId="0" xfId="0" applyNumberFormat="1" applyAlignment="1">
      <alignment horizontal="center"/>
    </xf>
    <xf numFmtId="165" fontId="11" fillId="0" borderId="0" xfId="0" applyNumberFormat="1" applyFont="1" applyAlignment="1">
      <alignment horizontal="center"/>
    </xf>
    <xf numFmtId="0" fontId="5" fillId="0" borderId="0" xfId="0" applyFont="1" applyAlignment="1">
      <alignment horizontal="left" wrapText="1"/>
    </xf>
    <xf numFmtId="1" fontId="17" fillId="0" borderId="0" xfId="0" applyNumberFormat="1" applyFon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49" fontId="5" fillId="0" borderId="0" xfId="0" applyNumberFormat="1" applyFont="1" applyAlignment="1">
      <alignment horizontal="left" vertical="center"/>
    </xf>
    <xf numFmtId="49" fontId="7" fillId="0" borderId="0" xfId="0" applyNumberFormat="1" applyFont="1" applyAlignment="1">
      <alignment horizontal="left" vertical="center"/>
    </xf>
    <xf numFmtId="2" fontId="7" fillId="0" borderId="0" xfId="3" applyNumberFormat="1" applyFont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2" fontId="17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11" fontId="12" fillId="0" borderId="0" xfId="0" applyNumberFormat="1" applyFont="1" applyAlignment="1">
      <alignment horizontal="center" vertical="center" wrapText="1"/>
    </xf>
    <xf numFmtId="164" fontId="10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8" fillId="0" borderId="0" xfId="0" applyFont="1" applyAlignment="1">
      <alignment vertical="center" wrapText="1"/>
    </xf>
    <xf numFmtId="0" fontId="18" fillId="0" borderId="0" xfId="0" applyFont="1"/>
    <xf numFmtId="0" fontId="10" fillId="0" borderId="0" xfId="0" applyFont="1"/>
    <xf numFmtId="164" fontId="12" fillId="0" borderId="0" xfId="0" applyNumberFormat="1" applyFont="1" applyAlignment="1">
      <alignment horizontal="center" vertical="center" wrapText="1"/>
    </xf>
    <xf numFmtId="14" fontId="5" fillId="0" borderId="0" xfId="0" applyNumberFormat="1" applyFont="1" applyAlignment="1">
      <alignment horizontal="center"/>
    </xf>
    <xf numFmtId="14" fontId="5" fillId="0" borderId="0" xfId="0" applyNumberFormat="1" applyFont="1" applyAlignment="1">
      <alignment horizontal="center" vertical="center"/>
    </xf>
    <xf numFmtId="14" fontId="0" fillId="0" borderId="0" xfId="0" applyNumberFormat="1" applyAlignment="1">
      <alignment horizontal="left" vertical="center"/>
    </xf>
    <xf numFmtId="0" fontId="3" fillId="0" borderId="0" xfId="0" applyFont="1" applyAlignment="1">
      <alignment horizontal="center"/>
    </xf>
    <xf numFmtId="0" fontId="10" fillId="2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1" fontId="5" fillId="0" borderId="0" xfId="0" applyNumberFormat="1" applyFont="1" applyAlignment="1">
      <alignment horizontal="center"/>
    </xf>
    <xf numFmtId="1" fontId="5" fillId="0" borderId="0" xfId="0" applyNumberFormat="1" applyFont="1" applyAlignment="1">
      <alignment horizontal="center" wrapText="1"/>
    </xf>
    <xf numFmtId="1" fontId="7" fillId="0" borderId="0" xfId="0" applyNumberFormat="1" applyFont="1" applyAlignment="1">
      <alignment horizontal="center" vertical="center"/>
    </xf>
    <xf numFmtId="14" fontId="18" fillId="0" borderId="0" xfId="0" applyNumberFormat="1" applyFont="1" applyAlignment="1">
      <alignment horizontal="left" vertical="center"/>
    </xf>
    <xf numFmtId="0" fontId="18" fillId="0" borderId="0" xfId="0" applyFont="1" applyAlignment="1">
      <alignment horizontal="center" vertical="center" wrapText="1"/>
    </xf>
    <xf numFmtId="0" fontId="22" fillId="0" borderId="0" xfId="0" applyFont="1"/>
    <xf numFmtId="164" fontId="5" fillId="0" borderId="0" xfId="1" applyNumberFormat="1" applyFont="1" applyAlignment="1">
      <alignment horizontal="center" vertical="center" wrapText="1"/>
    </xf>
    <xf numFmtId="164" fontId="5" fillId="0" borderId="0" xfId="1" applyNumberFormat="1" applyFont="1" applyAlignment="1">
      <alignment horizontal="center" wrapText="1"/>
    </xf>
    <xf numFmtId="164" fontId="9" fillId="0" borderId="0" xfId="2" applyNumberFormat="1" applyFont="1" applyAlignment="1">
      <alignment horizontal="center" vertical="center" wrapText="1"/>
    </xf>
    <xf numFmtId="164" fontId="9" fillId="0" borderId="0" xfId="2" applyNumberFormat="1" applyFont="1" applyAlignment="1">
      <alignment horizontal="center" vertical="center"/>
    </xf>
    <xf numFmtId="1" fontId="5" fillId="0" borderId="0" xfId="0" applyNumberFormat="1" applyFont="1" applyAlignment="1">
      <alignment horizontal="center" vertical="center" wrapText="1"/>
    </xf>
    <xf numFmtId="0" fontId="2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/>
    <xf numFmtId="11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22" fillId="3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0" fontId="12" fillId="6" borderId="0" xfId="0" applyFont="1" applyFill="1" applyAlignment="1">
      <alignment horizontal="center" vertical="center"/>
    </xf>
    <xf numFmtId="0" fontId="5" fillId="7" borderId="0" xfId="0" applyFont="1" applyFill="1" applyAlignment="1">
      <alignment horizontal="center"/>
    </xf>
    <xf numFmtId="0" fontId="26" fillId="0" borderId="0" xfId="0" applyFont="1" applyAlignment="1">
      <alignment horizontal="center" vertical="center" wrapText="1"/>
    </xf>
    <xf numFmtId="11" fontId="16" fillId="0" borderId="0" xfId="0" applyNumberFormat="1" applyFont="1" applyAlignment="1">
      <alignment horizontal="center" vertical="center"/>
    </xf>
    <xf numFmtId="164" fontId="16" fillId="0" borderId="0" xfId="0" applyNumberFormat="1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164" fontId="18" fillId="0" borderId="0" xfId="0" applyNumberFormat="1" applyFont="1" applyAlignment="1">
      <alignment horizontal="center" vertical="center"/>
    </xf>
    <xf numFmtId="1" fontId="27" fillId="0" borderId="0" xfId="0" applyNumberFormat="1" applyFont="1" applyAlignment="1">
      <alignment horizontal="center" vertical="center"/>
    </xf>
    <xf numFmtId="11" fontId="18" fillId="0" borderId="0" xfId="0" applyNumberFormat="1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4" borderId="0" xfId="0" applyFont="1" applyFill="1" applyAlignment="1">
      <alignment vertical="center"/>
    </xf>
    <xf numFmtId="0" fontId="12" fillId="8" borderId="0" xfId="0" applyFont="1" applyFill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2" fillId="0" borderId="0" xfId="0" applyFont="1" applyFill="1" applyAlignment="1">
      <alignment horizontal="center" vertical="center" wrapText="1"/>
    </xf>
    <xf numFmtId="49" fontId="5" fillId="0" borderId="0" xfId="0" applyNumberFormat="1" applyFont="1" applyFill="1" applyAlignment="1">
      <alignment horizontal="left" vertical="center"/>
    </xf>
    <xf numFmtId="1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14" fontId="5" fillId="0" borderId="0" xfId="0" applyNumberFormat="1" applyFont="1" applyFill="1" applyAlignment="1">
      <alignment horizontal="center"/>
    </xf>
    <xf numFmtId="2" fontId="7" fillId="0" borderId="0" xfId="3" applyNumberFormat="1" applyFont="1" applyFill="1" applyAlignment="1">
      <alignment horizontal="center" vertical="center"/>
    </xf>
    <xf numFmtId="11" fontId="5" fillId="0" borderId="0" xfId="0" applyNumberFormat="1" applyFont="1" applyFill="1" applyAlignment="1">
      <alignment horizontal="center" vertical="center" wrapText="1"/>
    </xf>
    <xf numFmtId="165" fontId="11" fillId="0" borderId="0" xfId="0" applyNumberFormat="1" applyFont="1" applyFill="1" applyAlignment="1">
      <alignment horizontal="center"/>
    </xf>
    <xf numFmtId="11" fontId="9" fillId="0" borderId="0" xfId="0" applyNumberFormat="1" applyFont="1" applyFill="1" applyAlignment="1">
      <alignment horizontal="center" vertical="center"/>
    </xf>
    <xf numFmtId="164" fontId="9" fillId="0" borderId="0" xfId="0" applyNumberFormat="1" applyFont="1" applyFill="1" applyAlignment="1">
      <alignment horizontal="center" vertical="center"/>
    </xf>
    <xf numFmtId="11" fontId="5" fillId="0" borderId="0" xfId="0" applyNumberFormat="1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/>
    </xf>
    <xf numFmtId="2" fontId="5" fillId="0" borderId="0" xfId="0" applyNumberFormat="1" applyFont="1" applyFill="1" applyAlignment="1">
      <alignment horizontal="center"/>
    </xf>
    <xf numFmtId="0" fontId="0" fillId="0" borderId="0" xfId="0" applyFill="1"/>
    <xf numFmtId="11" fontId="9" fillId="7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12" fillId="9" borderId="0" xfId="0" applyFont="1" applyFill="1" applyAlignment="1">
      <alignment horizontal="center" vertical="center"/>
    </xf>
    <xf numFmtId="164" fontId="15" fillId="5" borderId="0" xfId="0" applyNumberFormat="1" applyFont="1" applyFill="1" applyAlignment="1">
      <alignment horizontal="left"/>
    </xf>
    <xf numFmtId="0" fontId="15" fillId="6" borderId="0" xfId="0" applyFont="1" applyFill="1" applyAlignment="1">
      <alignment horizontal="left" vertical="center"/>
    </xf>
    <xf numFmtId="0" fontId="15" fillId="4" borderId="0" xfId="0" applyFont="1" applyFill="1" applyAlignment="1">
      <alignment vertical="center"/>
    </xf>
    <xf numFmtId="0" fontId="29" fillId="3" borderId="0" xfId="0" applyFont="1" applyFill="1" applyAlignment="1">
      <alignment horizontal="left" vertical="center"/>
    </xf>
    <xf numFmtId="164" fontId="10" fillId="0" borderId="0" xfId="0" applyNumberFormat="1" applyFont="1" applyFill="1" applyAlignment="1">
      <alignment horizontal="center" vertical="center" wrapText="1"/>
    </xf>
    <xf numFmtId="0" fontId="11" fillId="0" borderId="0" xfId="0" applyFont="1" applyFill="1"/>
    <xf numFmtId="0" fontId="5" fillId="0" borderId="0" xfId="0" applyFont="1" applyFill="1" applyAlignment="1">
      <alignment horizontal="left" vertical="center"/>
    </xf>
    <xf numFmtId="11" fontId="11" fillId="0" borderId="0" xfId="0" applyNumberFormat="1" applyFont="1" applyFill="1" applyAlignment="1">
      <alignment horizontal="center" vertical="center"/>
    </xf>
  </cellXfs>
  <cellStyles count="4">
    <cellStyle name="Normal" xfId="0" builtinId="0"/>
    <cellStyle name="Normal 2" xfId="1" xr:uid="{EC4A1E35-50C9-4483-A664-045E04AF8C6B}"/>
    <cellStyle name="Normal 3" xfId="2" xr:uid="{2FE682F1-9FBD-45C7-B57B-5D57FBB0D505}"/>
    <cellStyle name="Normal 4" xfId="3" xr:uid="{2669FD95-A125-4E57-A2B4-7BFDE9369CD3}"/>
  </cellStyles>
  <dxfs count="0"/>
  <tableStyles count="0" defaultTableStyle="TableStyleMedium2" defaultPivotStyle="PivotStyleLight16"/>
  <colors>
    <mruColors>
      <color rgb="FFD1CECE"/>
      <color rgb="FF92D05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3E7B2A-7F7F-7240-8C8D-43EF384033C2}">
  <dimension ref="A1:B17"/>
  <sheetViews>
    <sheetView workbookViewId="0">
      <selection activeCell="A14" sqref="A14"/>
    </sheetView>
  </sheetViews>
  <sheetFormatPr baseColWidth="10" defaultColWidth="11" defaultRowHeight="15"/>
  <sheetData>
    <row r="1" spans="1:2">
      <c r="A1" t="s">
        <v>211</v>
      </c>
    </row>
    <row r="2" spans="1:2">
      <c r="A2" t="s">
        <v>199</v>
      </c>
    </row>
    <row r="4" spans="1:2" ht="16">
      <c r="A4" s="81" t="s">
        <v>200</v>
      </c>
    </row>
    <row r="5" spans="1:2">
      <c r="A5" t="s">
        <v>201</v>
      </c>
    </row>
    <row r="6" spans="1:2">
      <c r="A6" t="s">
        <v>202</v>
      </c>
    </row>
    <row r="7" spans="1:2">
      <c r="B7" t="s">
        <v>203</v>
      </c>
    </row>
    <row r="8" spans="1:2">
      <c r="A8" t="s">
        <v>204</v>
      </c>
    </row>
    <row r="9" spans="1:2" ht="16">
      <c r="B9" s="87" t="s">
        <v>205</v>
      </c>
    </row>
    <row r="10" spans="1:2">
      <c r="B10" t="s">
        <v>206</v>
      </c>
    </row>
    <row r="12" spans="1:2" ht="16">
      <c r="A12" s="81" t="s">
        <v>207</v>
      </c>
    </row>
    <row r="13" spans="1:2">
      <c r="A13" t="s">
        <v>216</v>
      </c>
    </row>
    <row r="14" spans="1:2">
      <c r="A14" t="s">
        <v>217</v>
      </c>
    </row>
    <row r="16" spans="1:2" ht="16">
      <c r="A16" s="81" t="s">
        <v>209</v>
      </c>
    </row>
    <row r="17" spans="1:1">
      <c r="A17" t="s">
        <v>210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B40AF3-C7A3-4D40-9F66-23C125791282}">
  <dimension ref="A1:Y128"/>
  <sheetViews>
    <sheetView zoomScaleNormal="100" workbookViewId="0">
      <pane xSplit="1" topLeftCell="B1" activePane="topRight" state="frozen"/>
      <selection pane="topRight" activeCell="E9" sqref="E9"/>
    </sheetView>
  </sheetViews>
  <sheetFormatPr baseColWidth="10" defaultColWidth="8.83203125" defaultRowHeight="15"/>
  <cols>
    <col min="1" max="1" width="15.6640625" customWidth="1"/>
    <col min="2" max="2" width="10.5" style="19" customWidth="1"/>
    <col min="3" max="3" width="12" style="14" customWidth="1"/>
    <col min="4" max="4" width="12" style="19" customWidth="1"/>
    <col min="5" max="5" width="13.83203125" style="7" customWidth="1"/>
    <col min="6" max="6" width="17.5" style="7" customWidth="1"/>
    <col min="7" max="7" width="17.5" style="8" customWidth="1"/>
    <col min="8" max="8" width="12.6640625" style="7" customWidth="1"/>
    <col min="9" max="9" width="20.6640625" style="7" customWidth="1"/>
    <col min="10" max="10" width="15.5" style="8" customWidth="1"/>
    <col min="11" max="12" width="14.1640625" style="8" customWidth="1"/>
    <col min="13" max="15" width="18.5" style="8" customWidth="1"/>
    <col min="16" max="16" width="29" style="7" bestFit="1" customWidth="1"/>
    <col min="17" max="18" width="17" style="7" customWidth="1"/>
    <col min="19" max="19" width="20.5" style="6" customWidth="1"/>
    <col min="20" max="20" width="16.1640625" customWidth="1"/>
    <col min="21" max="21" width="15.5" style="14" customWidth="1"/>
    <col min="22" max="22" width="17" style="13" customWidth="1"/>
    <col min="23" max="23" width="18.33203125" style="9" customWidth="1"/>
    <col min="24" max="24" width="18.33203125" style="124" customWidth="1"/>
    <col min="25" max="25" width="73.33203125" customWidth="1"/>
  </cols>
  <sheetData>
    <row r="1" spans="1:25" ht="17">
      <c r="A1" s="1" t="s">
        <v>0</v>
      </c>
      <c r="B1" s="73"/>
      <c r="I1"/>
      <c r="J1" s="7"/>
    </row>
    <row r="2" spans="1:25">
      <c r="J2" s="7"/>
      <c r="K2" s="96"/>
      <c r="L2" s="96"/>
      <c r="M2" t="s">
        <v>219</v>
      </c>
      <c r="N2"/>
      <c r="O2"/>
    </row>
    <row r="3" spans="1:25">
      <c r="A3" s="10" t="s">
        <v>2</v>
      </c>
      <c r="B3" s="74"/>
      <c r="I3" s="68"/>
      <c r="J3" s="7"/>
    </row>
    <row r="4" spans="1:25">
      <c r="A4" s="3" t="s">
        <v>4</v>
      </c>
      <c r="B4" s="75"/>
      <c r="C4" s="4">
        <v>26.981539000000001</v>
      </c>
      <c r="I4" s="4"/>
      <c r="J4" s="7"/>
      <c r="K4" s="4"/>
      <c r="L4" s="4"/>
    </row>
    <row r="5" spans="1:25">
      <c r="A5" s="3" t="s">
        <v>3</v>
      </c>
      <c r="B5" s="75"/>
      <c r="C5" s="5">
        <v>6.0220000000000003E+23</v>
      </c>
      <c r="I5" s="4"/>
      <c r="J5" s="7"/>
      <c r="K5" s="5"/>
      <c r="L5" s="5"/>
    </row>
    <row r="6" spans="1:25">
      <c r="P6" s="8"/>
    </row>
    <row r="7" spans="1:25" ht="22.5" customHeight="1">
      <c r="A7" s="132" t="s">
        <v>186</v>
      </c>
      <c r="B7" s="132"/>
      <c r="C7" s="132"/>
      <c r="D7" s="132"/>
      <c r="E7" s="132"/>
      <c r="F7" s="131" t="s">
        <v>226</v>
      </c>
      <c r="G7" s="131"/>
      <c r="H7" s="108"/>
      <c r="I7" s="108"/>
      <c r="J7" s="108"/>
      <c r="K7" s="108"/>
      <c r="L7" s="108"/>
      <c r="M7" s="108"/>
      <c r="N7" s="108"/>
      <c r="O7" s="108"/>
      <c r="P7" s="108"/>
      <c r="Q7" s="94"/>
      <c r="R7" s="94"/>
      <c r="S7" s="129" t="s">
        <v>14</v>
      </c>
      <c r="T7" s="12"/>
      <c r="U7" s="15"/>
      <c r="V7" s="130" t="s">
        <v>189</v>
      </c>
      <c r="W7" s="130"/>
      <c r="X7" s="130"/>
      <c r="Y7" s="130"/>
    </row>
    <row r="8" spans="1:25" ht="22.5" customHeight="1">
      <c r="A8" s="93"/>
      <c r="B8" s="93"/>
      <c r="C8" s="93"/>
      <c r="D8" s="93"/>
      <c r="E8" s="93"/>
      <c r="F8" s="94"/>
      <c r="G8" s="94"/>
      <c r="H8" s="94"/>
      <c r="I8" s="94"/>
      <c r="J8" s="94"/>
      <c r="K8" s="94"/>
      <c r="L8" s="94"/>
      <c r="M8" s="94"/>
      <c r="N8" s="94"/>
      <c r="O8" s="94"/>
      <c r="P8" s="109"/>
      <c r="Q8" s="94"/>
      <c r="R8" s="94"/>
      <c r="S8" s="11"/>
      <c r="T8" s="12"/>
      <c r="U8" s="15"/>
      <c r="V8" s="95"/>
      <c r="W8" s="95"/>
      <c r="X8" s="128"/>
      <c r="Y8" s="95"/>
    </row>
    <row r="9" spans="1:25" ht="50">
      <c r="A9" s="61" t="s">
        <v>149</v>
      </c>
      <c r="B9" s="59" t="s">
        <v>192</v>
      </c>
      <c r="C9" s="59" t="s">
        <v>193</v>
      </c>
      <c r="D9" s="59" t="s">
        <v>147</v>
      </c>
      <c r="E9" s="62" t="s">
        <v>11</v>
      </c>
      <c r="F9" s="62" t="s">
        <v>10</v>
      </c>
      <c r="G9" s="63" t="s">
        <v>1</v>
      </c>
      <c r="H9" s="62" t="s">
        <v>6</v>
      </c>
      <c r="I9" s="62" t="s">
        <v>187</v>
      </c>
      <c r="J9" s="62" t="s">
        <v>37</v>
      </c>
      <c r="K9" s="112" t="s">
        <v>213</v>
      </c>
      <c r="L9" s="112" t="s">
        <v>214</v>
      </c>
      <c r="M9" s="97" t="s">
        <v>38</v>
      </c>
      <c r="N9" s="112" t="s">
        <v>223</v>
      </c>
      <c r="O9" s="112" t="s">
        <v>224</v>
      </c>
      <c r="P9" s="62" t="s">
        <v>5</v>
      </c>
      <c r="Q9" s="62" t="s">
        <v>215</v>
      </c>
      <c r="R9" s="112" t="s">
        <v>212</v>
      </c>
      <c r="S9" s="69" t="s">
        <v>188</v>
      </c>
      <c r="T9" s="62" t="s">
        <v>8</v>
      </c>
      <c r="U9" s="62" t="s">
        <v>9</v>
      </c>
      <c r="V9" s="59" t="s">
        <v>12</v>
      </c>
      <c r="W9" s="59" t="s">
        <v>13</v>
      </c>
      <c r="X9" s="127" t="s">
        <v>225</v>
      </c>
      <c r="Y9" s="65" t="s">
        <v>165</v>
      </c>
    </row>
    <row r="10" spans="1:25">
      <c r="A10" s="40" t="s">
        <v>127</v>
      </c>
      <c r="B10" s="76">
        <v>444</v>
      </c>
      <c r="C10" s="13" t="s">
        <v>164</v>
      </c>
      <c r="D10" s="70">
        <v>44530</v>
      </c>
      <c r="E10" s="9">
        <v>31.2683</v>
      </c>
      <c r="F10" s="76">
        <v>4662.3999999999996</v>
      </c>
      <c r="G10" s="41">
        <f t="shared" ref="G10:G73" si="0">F10/1000000</f>
        <v>4.6623999999999997E-3</v>
      </c>
      <c r="H10" s="7">
        <v>4.7E-2</v>
      </c>
      <c r="I10" s="48">
        <v>149.00198333333299</v>
      </c>
      <c r="J10" s="18">
        <f t="shared" ref="J10:J73" si="1">I10*0.000000000000001</f>
        <v>1.4900198333333301E-13</v>
      </c>
      <c r="K10" s="120">
        <f>VLOOKUP(B10,Blanks!$B$2:$G$38,5,FALSE)</f>
        <v>1.7438699500000001E-15</v>
      </c>
      <c r="L10" s="120">
        <f>VLOOKUP(B10,Blanks!$B$2:$G$38,6,FALSE)</f>
        <v>5.5260690000000009E-16</v>
      </c>
      <c r="M10" s="17">
        <f>J10-K10</f>
        <v>1.4725811338333301E-13</v>
      </c>
      <c r="N10" s="123">
        <v>1.5</v>
      </c>
      <c r="O10" s="123">
        <f>N10/1000*$C$5/$C$4</f>
        <v>3.3478446133113459E+19</v>
      </c>
      <c r="P10" s="2">
        <f>G10*$C$5/$C$4</f>
        <v>1.0405993816735213E+20</v>
      </c>
      <c r="Q10" s="2">
        <f t="shared" ref="Q10:Q41" si="2">O10*K10</f>
        <v>58382.056184230263</v>
      </c>
      <c r="R10" s="122">
        <f>((I10*0.000000000000001*P10)-Q10)/E10</f>
        <v>494006.87329644512</v>
      </c>
      <c r="S10" s="6">
        <v>6.4449304166666709E-15</v>
      </c>
      <c r="T10" s="16">
        <f>S10*P10</f>
        <v>670659.06065122073</v>
      </c>
      <c r="U10" s="16">
        <f>T10/E10</f>
        <v>21448.529681857366</v>
      </c>
      <c r="V10" s="16">
        <v>78500</v>
      </c>
      <c r="W10" s="46">
        <v>2600</v>
      </c>
      <c r="X10" s="124">
        <f>R10/V10</f>
        <v>6.2930811884897464</v>
      </c>
      <c r="Y10" t="s">
        <v>167</v>
      </c>
    </row>
    <row r="11" spans="1:25" s="60" customFormat="1">
      <c r="A11" s="52" t="s">
        <v>134</v>
      </c>
      <c r="B11" s="29">
        <v>442</v>
      </c>
      <c r="C11" s="13" t="s">
        <v>164</v>
      </c>
      <c r="D11" s="70">
        <v>44530</v>
      </c>
      <c r="E11" s="57">
        <v>40.219099999999997</v>
      </c>
      <c r="F11" s="29">
        <v>4257</v>
      </c>
      <c r="G11" s="41">
        <f t="shared" si="0"/>
        <v>4.2570000000000004E-3</v>
      </c>
      <c r="H11" s="13">
        <v>0.96199999999999997</v>
      </c>
      <c r="I11" s="48">
        <v>103.551016666667</v>
      </c>
      <c r="J11" s="18">
        <f t="shared" si="1"/>
        <v>1.03551016666667E-13</v>
      </c>
      <c r="K11" s="120">
        <f>VLOOKUP(B11,Blanks!$B$2:$G$38,5,FALSE)</f>
        <v>1.9700000000000001E-15</v>
      </c>
      <c r="L11" s="120">
        <f>VLOOKUP(B11,Blanks!$B$2:$G$38,6,FALSE)</f>
        <v>2.1000000000000001E-16</v>
      </c>
      <c r="M11" s="17">
        <f t="shared" ref="M11:M74" si="3">J11-K11</f>
        <v>1.01581016666667E-13</v>
      </c>
      <c r="N11" s="123">
        <v>1.5</v>
      </c>
      <c r="O11" s="123">
        <f t="shared" ref="O11:O74" si="4">N11/1000*$C$5/$C$4</f>
        <v>3.3478446133113459E+19</v>
      </c>
      <c r="P11" s="2">
        <f t="shared" ref="P11:P74" si="5">G11*$C$5/$C$4</f>
        <v>9.5011830125775995E+19</v>
      </c>
      <c r="Q11" s="2">
        <f t="shared" si="2"/>
        <v>65952.538882233523</v>
      </c>
      <c r="R11" s="122">
        <f>((I11*0.000000000000001*P11)-Q11)/E11</f>
        <v>242984.52889305161</v>
      </c>
      <c r="S11" s="17">
        <v>6.0912500833333307E-15</v>
      </c>
      <c r="T11" s="16">
        <f>S11*P11</f>
        <v>578740.81817128533</v>
      </c>
      <c r="U11" s="16">
        <f>T11/E11</f>
        <v>14389.700867778874</v>
      </c>
      <c r="V11" s="16">
        <v>38400</v>
      </c>
      <c r="W11" s="16">
        <v>800</v>
      </c>
      <c r="X11" s="124">
        <f>R11/V11</f>
        <v>6.3277221065898859</v>
      </c>
      <c r="Y11" t="s">
        <v>167</v>
      </c>
    </row>
    <row r="12" spans="1:25" s="37" customFormat="1">
      <c r="A12" s="40" t="s">
        <v>22</v>
      </c>
      <c r="B12" s="76">
        <v>439</v>
      </c>
      <c r="C12" s="13" t="s">
        <v>153</v>
      </c>
      <c r="D12" s="70">
        <v>44097</v>
      </c>
      <c r="E12" s="9">
        <v>21.3826</v>
      </c>
      <c r="F12" s="86">
        <v>2644.5</v>
      </c>
      <c r="G12" s="41">
        <f t="shared" si="0"/>
        <v>2.6445000000000001E-3</v>
      </c>
      <c r="H12" s="42">
        <v>7.0000000000000007E-2</v>
      </c>
      <c r="I12" s="45">
        <v>59.566402500000002</v>
      </c>
      <c r="J12" s="18">
        <f t="shared" si="1"/>
        <v>5.9566402500000006E-14</v>
      </c>
      <c r="K12" s="120">
        <f>VLOOKUP(B12,Blanks!$B$2:$G$38,5,FALSE)</f>
        <v>6.7263801666666704E-16</v>
      </c>
      <c r="L12" s="120">
        <f>VLOOKUP(B12,Blanks!$B$2:$G$38,6,FALSE)</f>
        <v>9.6938999999999996E-16</v>
      </c>
      <c r="M12" s="17">
        <f t="shared" si="3"/>
        <v>5.8893764483333341E-14</v>
      </c>
      <c r="N12" s="123">
        <v>1.5</v>
      </c>
      <c r="O12" s="123">
        <f t="shared" si="4"/>
        <v>3.3478446133113459E+19</v>
      </c>
      <c r="P12" s="2">
        <f t="shared" si="5"/>
        <v>5.9022500532679033E+19</v>
      </c>
      <c r="Q12" s="2">
        <f t="shared" si="2"/>
        <v>22518.875608059287</v>
      </c>
      <c r="R12" s="122">
        <f>((I12*0.000000000000001*P12)-Q12)/E12</f>
        <v>163368.30636489319</v>
      </c>
      <c r="S12" s="46">
        <v>5.7589798125E-15</v>
      </c>
      <c r="T12" s="16">
        <f>S12*P12</f>
        <v>339909.38905096904</v>
      </c>
      <c r="U12" s="16">
        <f>T12/E12</f>
        <v>15896.541536154118</v>
      </c>
      <c r="V12" s="82">
        <v>21800</v>
      </c>
      <c r="W12" s="83">
        <v>700</v>
      </c>
      <c r="X12" s="124">
        <f>R12/V12</f>
        <v>7.493959007563908</v>
      </c>
      <c r="Y12" t="s">
        <v>167</v>
      </c>
    </row>
    <row r="13" spans="1:25" s="37" customFormat="1">
      <c r="A13" s="40" t="s">
        <v>109</v>
      </c>
      <c r="B13" s="76">
        <v>447</v>
      </c>
      <c r="C13" s="13" t="s">
        <v>162</v>
      </c>
      <c r="D13" s="70">
        <v>44530</v>
      </c>
      <c r="E13" s="9">
        <v>16.468699999999998</v>
      </c>
      <c r="F13" s="76">
        <v>4061.3</v>
      </c>
      <c r="G13" s="41">
        <f t="shared" si="0"/>
        <v>4.0613000000000003E-3</v>
      </c>
      <c r="H13" s="7">
        <v>0.82699999999999996</v>
      </c>
      <c r="I13" s="48">
        <v>53.5899</v>
      </c>
      <c r="J13" s="18">
        <f t="shared" si="1"/>
        <v>5.3589900000000007E-14</v>
      </c>
      <c r="K13" s="120">
        <f>VLOOKUP(B13,Blanks!$B$2:$G$38,5,FALSE)</f>
        <v>4.4710499999999999E-15</v>
      </c>
      <c r="L13" s="120">
        <f>VLOOKUP(B13,Blanks!$B$2:$G$38,6,FALSE)</f>
        <v>1.41999993333333E-15</v>
      </c>
      <c r="M13" s="17">
        <f t="shared" si="3"/>
        <v>4.9118850000000008E-14</v>
      </c>
      <c r="N13" s="123">
        <v>1.5</v>
      </c>
      <c r="O13" s="123">
        <f t="shared" si="4"/>
        <v>3.3478446133113459E+19</v>
      </c>
      <c r="P13" s="2">
        <f t="shared" si="5"/>
        <v>9.064400885360912E+19</v>
      </c>
      <c r="Q13" s="2">
        <f t="shared" si="2"/>
        <v>149683.80658345693</v>
      </c>
      <c r="R13" s="122">
        <f>((I13*0.000000000000001*P13)-Q13)/E13</f>
        <v>285870.74653619115</v>
      </c>
      <c r="S13" s="6">
        <v>3.8801892500000006E-15</v>
      </c>
      <c r="T13" s="16">
        <f>S13*P13</f>
        <v>351715.90873067896</v>
      </c>
      <c r="U13" s="16">
        <f>T13/E13</f>
        <v>21356.628557850894</v>
      </c>
      <c r="V13" s="16">
        <v>41200</v>
      </c>
      <c r="W13" s="46">
        <v>1100</v>
      </c>
      <c r="X13" s="124">
        <f>R13/V13</f>
        <v>6.9386103528201737</v>
      </c>
      <c r="Y13" t="s">
        <v>167</v>
      </c>
    </row>
    <row r="14" spans="1:25" s="37" customFormat="1">
      <c r="A14" s="40" t="s">
        <v>75</v>
      </c>
      <c r="B14" s="76">
        <v>444</v>
      </c>
      <c r="C14" s="13" t="s">
        <v>158</v>
      </c>
      <c r="D14" s="70">
        <v>44432</v>
      </c>
      <c r="E14" s="9">
        <v>24.63</v>
      </c>
      <c r="F14" s="76">
        <v>4759</v>
      </c>
      <c r="G14" s="41">
        <f t="shared" si="0"/>
        <v>4.7590000000000002E-3</v>
      </c>
      <c r="H14" s="7">
        <v>0.48199999999999998</v>
      </c>
      <c r="I14" s="48">
        <v>61.238394444444403</v>
      </c>
      <c r="J14" s="18">
        <f t="shared" si="1"/>
        <v>6.1238394444444409E-14</v>
      </c>
      <c r="K14" s="120">
        <f>VLOOKUP(B14,Blanks!$B$2:$G$38,5,FALSE)</f>
        <v>1.7438699500000001E-15</v>
      </c>
      <c r="L14" s="120">
        <f>VLOOKUP(B14,Blanks!$B$2:$G$38,6,FALSE)</f>
        <v>5.5260690000000009E-16</v>
      </c>
      <c r="M14" s="17">
        <f t="shared" si="3"/>
        <v>5.9494524494444409E-14</v>
      </c>
      <c r="N14" s="123">
        <v>1.5</v>
      </c>
      <c r="O14" s="123">
        <f t="shared" si="4"/>
        <v>3.3478446133113459E+19</v>
      </c>
      <c r="P14" s="2">
        <f t="shared" si="5"/>
        <v>1.0621595009832464E+20</v>
      </c>
      <c r="Q14" s="2">
        <f t="shared" si="2"/>
        <v>58382.056184230263</v>
      </c>
      <c r="R14" s="122">
        <f>((I14*0.000000000000001*P14)-Q14)/E14</f>
        <v>261717.91279855452</v>
      </c>
      <c r="S14" s="6">
        <v>3.7637295000000002E-15</v>
      </c>
      <c r="T14" s="16">
        <f>S14*P14</f>
        <v>399768.10475559236</v>
      </c>
      <c r="U14" s="16">
        <f>T14/E14</f>
        <v>16230.942133803994</v>
      </c>
      <c r="V14" s="16">
        <v>47400</v>
      </c>
      <c r="W14" s="46">
        <v>1000</v>
      </c>
      <c r="X14" s="124">
        <f>R14/V14</f>
        <v>5.5214749535560026</v>
      </c>
      <c r="Y14" t="s">
        <v>167</v>
      </c>
    </row>
    <row r="15" spans="1:25" s="37" customFormat="1">
      <c r="A15" s="40" t="s">
        <v>124</v>
      </c>
      <c r="B15" s="76">
        <v>442</v>
      </c>
      <c r="C15" s="13" t="s">
        <v>164</v>
      </c>
      <c r="D15" s="70">
        <v>44530</v>
      </c>
      <c r="E15" s="9">
        <v>40.830599999999997</v>
      </c>
      <c r="F15" s="76">
        <v>4398.8999999999996</v>
      </c>
      <c r="G15" s="41">
        <f t="shared" si="0"/>
        <v>4.3988999999999999E-3</v>
      </c>
      <c r="H15" s="7">
        <v>0.95199999999999996</v>
      </c>
      <c r="I15" s="48">
        <v>94.396991666666693</v>
      </c>
      <c r="J15" s="18">
        <f t="shared" si="1"/>
        <v>9.4396991666666704E-14</v>
      </c>
      <c r="K15" s="120">
        <f>VLOOKUP(B15,Blanks!$B$2:$G$38,5,FALSE)</f>
        <v>1.9700000000000001E-15</v>
      </c>
      <c r="L15" s="120">
        <f>VLOOKUP(B15,Blanks!$B$2:$G$38,6,FALSE)</f>
        <v>2.1000000000000001E-16</v>
      </c>
      <c r="M15" s="17">
        <f t="shared" si="3"/>
        <v>9.2426991666666701E-14</v>
      </c>
      <c r="N15" s="123">
        <v>1.5</v>
      </c>
      <c r="O15" s="123">
        <f t="shared" si="4"/>
        <v>3.3478446133113459E+19</v>
      </c>
      <c r="P15" s="2">
        <f t="shared" si="5"/>
        <v>9.8178891129968525E+19</v>
      </c>
      <c r="Q15" s="2">
        <f t="shared" si="2"/>
        <v>65952.538882233523</v>
      </c>
      <c r="R15" s="122">
        <f>((I15*0.000000000000001*P15)-Q15)/E15</f>
        <v>225366.25542989778</v>
      </c>
      <c r="S15" s="6">
        <v>4.9185705000000005E-15</v>
      </c>
      <c r="T15" s="16">
        <f>S15*P15</f>
        <v>482899.79763457488</v>
      </c>
      <c r="U15" s="16">
        <f>T15/E15</f>
        <v>11826.909171909669</v>
      </c>
      <c r="V15" s="16">
        <v>35600</v>
      </c>
      <c r="W15" s="46">
        <v>700</v>
      </c>
      <c r="X15" s="124">
        <f>R15/V15</f>
        <v>6.3305127929746563</v>
      </c>
      <c r="Y15" t="s">
        <v>167</v>
      </c>
    </row>
    <row r="16" spans="1:25" s="66" customFormat="1">
      <c r="A16" s="40" t="s">
        <v>70</v>
      </c>
      <c r="B16" s="76">
        <v>447</v>
      </c>
      <c r="C16" s="13" t="s">
        <v>157</v>
      </c>
      <c r="D16" s="70">
        <v>44132</v>
      </c>
      <c r="E16" s="9">
        <v>26.674900000000001</v>
      </c>
      <c r="F16" s="76">
        <v>4756.8</v>
      </c>
      <c r="G16" s="41">
        <f t="shared" si="0"/>
        <v>4.7568000000000003E-3</v>
      </c>
      <c r="H16" s="7">
        <v>0.39600000000000002</v>
      </c>
      <c r="I16" s="45">
        <v>83.251099999999994</v>
      </c>
      <c r="J16" s="18">
        <f t="shared" si="1"/>
        <v>8.3251100000000003E-14</v>
      </c>
      <c r="K16" s="120">
        <f>VLOOKUP(B16,Blanks!$B$2:$G$38,5,FALSE)</f>
        <v>4.4710499999999999E-15</v>
      </c>
      <c r="L16" s="120">
        <f>VLOOKUP(B16,Blanks!$B$2:$G$38,6,FALSE)</f>
        <v>1.41999993333333E-15</v>
      </c>
      <c r="M16" s="17">
        <f t="shared" si="3"/>
        <v>7.8780049999999997E-14</v>
      </c>
      <c r="N16" s="123">
        <v>1.5</v>
      </c>
      <c r="O16" s="123">
        <f t="shared" si="4"/>
        <v>3.3478446133113459E+19</v>
      </c>
      <c r="P16" s="2">
        <f t="shared" si="5"/>
        <v>1.061668483773294E+20</v>
      </c>
      <c r="Q16" s="2">
        <f t="shared" si="2"/>
        <v>149683.80658345693</v>
      </c>
      <c r="R16" s="122">
        <f>((I16*0.000000000000001*P16)-Q16)/E16</f>
        <v>325730.29718433553</v>
      </c>
      <c r="S16" s="46">
        <v>7.2709585384615394E-15</v>
      </c>
      <c r="T16" s="16">
        <f>S16*P16</f>
        <v>771934.7527106948</v>
      </c>
      <c r="U16" s="16">
        <f>T16/E16</f>
        <v>28938.618428211343</v>
      </c>
      <c r="V16" s="16">
        <v>45500</v>
      </c>
      <c r="W16" s="46">
        <v>1000</v>
      </c>
      <c r="X16" s="124">
        <f>R16/V16</f>
        <v>7.1589076304249568</v>
      </c>
      <c r="Y16" t="s">
        <v>167</v>
      </c>
    </row>
    <row r="17" spans="1:25">
      <c r="A17" s="40" t="s">
        <v>126</v>
      </c>
      <c r="B17" s="76">
        <v>444</v>
      </c>
      <c r="C17" s="13" t="s">
        <v>164</v>
      </c>
      <c r="D17" s="70">
        <v>44530</v>
      </c>
      <c r="E17" s="9">
        <v>40.073099999999997</v>
      </c>
      <c r="F17" s="76">
        <v>5819.5</v>
      </c>
      <c r="G17" s="41">
        <f t="shared" si="0"/>
        <v>5.8195E-3</v>
      </c>
      <c r="H17" s="7">
        <v>0.39200000000000002</v>
      </c>
      <c r="I17" s="48">
        <v>147.32201538461501</v>
      </c>
      <c r="J17" s="18">
        <f t="shared" si="1"/>
        <v>1.4732201538461502E-13</v>
      </c>
      <c r="K17" s="120">
        <f>VLOOKUP(B17,Blanks!$B$2:$G$38,5,FALSE)</f>
        <v>1.7438699500000001E-15</v>
      </c>
      <c r="L17" s="120">
        <f>VLOOKUP(B17,Blanks!$B$2:$G$38,6,FALSE)</f>
        <v>5.5260690000000009E-16</v>
      </c>
      <c r="M17" s="17">
        <f t="shared" si="3"/>
        <v>1.4557814543461502E-13</v>
      </c>
      <c r="N17" s="123">
        <v>1.5</v>
      </c>
      <c r="O17" s="123">
        <f t="shared" si="4"/>
        <v>3.3478446133113459E+19</v>
      </c>
      <c r="P17" s="2">
        <f t="shared" si="5"/>
        <v>1.2988521151443586E+20</v>
      </c>
      <c r="Q17" s="2">
        <f t="shared" si="2"/>
        <v>58382.056184230263</v>
      </c>
      <c r="R17" s="122">
        <f>((I17*0.000000000000001*P17)-Q17)/E17</f>
        <v>476044.25594175322</v>
      </c>
      <c r="S17" s="6">
        <v>6.2577902307692311E-15</v>
      </c>
      <c r="T17" s="16">
        <f>S17*P17</f>
        <v>812794.40773643204</v>
      </c>
      <c r="U17" s="16">
        <f>T17/E17</f>
        <v>20282.79338849333</v>
      </c>
      <c r="V17" s="16">
        <v>76800</v>
      </c>
      <c r="W17" s="46">
        <v>1500</v>
      </c>
      <c r="X17" s="124">
        <f>R17/V17</f>
        <v>6.1984929159082451</v>
      </c>
      <c r="Y17" t="s">
        <v>167</v>
      </c>
    </row>
    <row r="18" spans="1:25" s="37" customFormat="1">
      <c r="A18" s="40" t="s">
        <v>74</v>
      </c>
      <c r="B18" s="76">
        <v>448</v>
      </c>
      <c r="C18" s="13" t="s">
        <v>158</v>
      </c>
      <c r="D18" s="70">
        <v>44432</v>
      </c>
      <c r="E18" s="9">
        <v>22.888300000000001</v>
      </c>
      <c r="F18" s="76">
        <v>6257</v>
      </c>
      <c r="G18" s="41">
        <f t="shared" si="0"/>
        <v>6.2570000000000004E-3</v>
      </c>
      <c r="H18" s="7">
        <v>0.53300000000000003</v>
      </c>
      <c r="I18" s="48">
        <v>35.707496874999997</v>
      </c>
      <c r="J18" s="18">
        <f t="shared" si="1"/>
        <v>3.5707496875E-14</v>
      </c>
      <c r="K18" s="120">
        <f>VLOOKUP(B18,Blanks!$B$2:$G$38,5,FALSE)</f>
        <v>1.9700000000000001E-15</v>
      </c>
      <c r="L18" s="120">
        <f>VLOOKUP(B18,Blanks!$B$2:$G$38,6,FALSE)</f>
        <v>2.1000000000000001E-16</v>
      </c>
      <c r="M18" s="17">
        <f t="shared" si="3"/>
        <v>3.3737496874999997E-14</v>
      </c>
      <c r="N18" s="123">
        <v>1.5</v>
      </c>
      <c r="O18" s="123">
        <f t="shared" si="4"/>
        <v>3.3478446133113459E+19</v>
      </c>
      <c r="P18" s="2">
        <f t="shared" si="5"/>
        <v>1.3964975830326061E+20</v>
      </c>
      <c r="Q18" s="2">
        <f t="shared" si="2"/>
        <v>65952.538882233523</v>
      </c>
      <c r="R18" s="122">
        <f>((I18*0.000000000000001*P18)-Q18)/E18</f>
        <v>214982.79773185207</v>
      </c>
      <c r="S18" s="6">
        <v>2.6643796250000002E-15</v>
      </c>
      <c r="T18" s="16">
        <f>S18*P18</f>
        <v>372079.97065938218</v>
      </c>
      <c r="U18" s="16">
        <f>T18/E18</f>
        <v>16256.339293848043</v>
      </c>
      <c r="V18" s="16">
        <v>31600</v>
      </c>
      <c r="W18" s="46">
        <v>900</v>
      </c>
      <c r="X18" s="124">
        <f>R18/V18</f>
        <v>6.8032530927801291</v>
      </c>
      <c r="Y18" t="s">
        <v>167</v>
      </c>
    </row>
    <row r="19" spans="1:25" s="66" customFormat="1">
      <c r="A19" s="40" t="s">
        <v>73</v>
      </c>
      <c r="B19" s="76">
        <v>448</v>
      </c>
      <c r="C19" s="13" t="s">
        <v>158</v>
      </c>
      <c r="D19" s="70">
        <v>44432</v>
      </c>
      <c r="E19" s="9">
        <v>26.668800000000001</v>
      </c>
      <c r="F19" s="76">
        <v>6208.1</v>
      </c>
      <c r="G19" s="41">
        <f t="shared" si="0"/>
        <v>6.2081000000000003E-3</v>
      </c>
      <c r="H19" s="7">
        <v>0.74099999999999999</v>
      </c>
      <c r="I19" s="48">
        <v>28.872194666666701</v>
      </c>
      <c r="J19" s="18">
        <f t="shared" si="1"/>
        <v>2.8872194666666702E-14</v>
      </c>
      <c r="K19" s="120">
        <f>VLOOKUP(B19,Blanks!$B$2:$G$38,5,FALSE)</f>
        <v>1.9700000000000001E-15</v>
      </c>
      <c r="L19" s="120">
        <f>VLOOKUP(B19,Blanks!$B$2:$G$38,6,FALSE)</f>
        <v>2.1000000000000001E-16</v>
      </c>
      <c r="M19" s="17">
        <f t="shared" si="3"/>
        <v>2.6902194666666702E-14</v>
      </c>
      <c r="N19" s="123">
        <v>1.5</v>
      </c>
      <c r="O19" s="123">
        <f t="shared" si="4"/>
        <v>3.3478446133113459E+19</v>
      </c>
      <c r="P19" s="2">
        <f t="shared" si="5"/>
        <v>1.3855836095932113E+20</v>
      </c>
      <c r="Q19" s="2">
        <f t="shared" si="2"/>
        <v>65952.538882233523</v>
      </c>
      <c r="R19" s="122">
        <f>((I19*0.000000000000001*P19)-Q19)/E19</f>
        <v>147533.12602852611</v>
      </c>
      <c r="S19" s="6">
        <v>2.6903101333333303E-15</v>
      </c>
      <c r="T19" s="16">
        <f>S19*P19</f>
        <v>372764.96254691895</v>
      </c>
      <c r="U19" s="16">
        <f>T19/E19</f>
        <v>13977.567890078253</v>
      </c>
      <c r="V19" s="16">
        <v>24500</v>
      </c>
      <c r="W19" s="46">
        <v>800</v>
      </c>
      <c r="X19" s="124">
        <f>R19/V19</f>
        <v>6.0217602460622901</v>
      </c>
      <c r="Y19" t="s">
        <v>167</v>
      </c>
    </row>
    <row r="20" spans="1:25" s="66" customFormat="1">
      <c r="A20" s="40" t="s">
        <v>72</v>
      </c>
      <c r="B20" s="76">
        <v>448</v>
      </c>
      <c r="C20" s="13" t="s">
        <v>158</v>
      </c>
      <c r="D20" s="70">
        <v>44432</v>
      </c>
      <c r="E20" s="9">
        <v>21.033000000000001</v>
      </c>
      <c r="F20" s="76">
        <v>5960.8</v>
      </c>
      <c r="G20" s="41">
        <f t="shared" si="0"/>
        <v>5.9608000000000005E-3</v>
      </c>
      <c r="H20" s="7">
        <v>3.0000000000000001E-3</v>
      </c>
      <c r="I20" s="48">
        <v>61.761791250000002</v>
      </c>
      <c r="J20" s="18">
        <f t="shared" si="1"/>
        <v>6.1761791250000011E-14</v>
      </c>
      <c r="K20" s="120">
        <f>VLOOKUP(B20,Blanks!$B$2:$G$38,5,FALSE)</f>
        <v>1.9700000000000001E-15</v>
      </c>
      <c r="L20" s="120">
        <f>VLOOKUP(B20,Blanks!$B$2:$G$38,6,FALSE)</f>
        <v>2.1000000000000001E-16</v>
      </c>
      <c r="M20" s="17">
        <f t="shared" si="3"/>
        <v>5.9791791250000007E-14</v>
      </c>
      <c r="N20" s="123">
        <v>1.5</v>
      </c>
      <c r="O20" s="123">
        <f t="shared" si="4"/>
        <v>3.3478446133113459E+19</v>
      </c>
      <c r="P20" s="2">
        <f t="shared" si="5"/>
        <v>1.3303888114017514E+20</v>
      </c>
      <c r="Q20" s="2">
        <f t="shared" si="2"/>
        <v>65952.538882233523</v>
      </c>
      <c r="R20" s="122">
        <f>((I20*0.000000000000001*P20)-Q20)/E20</f>
        <v>387522.80065757746</v>
      </c>
      <c r="S20" s="6">
        <v>3.8944504375000003E-15</v>
      </c>
      <c r="T20" s="16">
        <f>S20*P20</f>
        <v>518113.32886086561</v>
      </c>
      <c r="U20" s="16">
        <f>T20/E20</f>
        <v>24633.353723238033</v>
      </c>
      <c r="V20" s="16">
        <v>56800</v>
      </c>
      <c r="W20" s="46">
        <v>1400</v>
      </c>
      <c r="X20" s="124">
        <f>R20/V20</f>
        <v>6.8225845186193217</v>
      </c>
      <c r="Y20" t="s">
        <v>167</v>
      </c>
    </row>
    <row r="21" spans="1:25" s="37" customFormat="1">
      <c r="A21" s="40" t="s">
        <v>123</v>
      </c>
      <c r="B21" s="76">
        <v>439</v>
      </c>
      <c r="C21" s="13" t="s">
        <v>164</v>
      </c>
      <c r="D21" s="70">
        <v>44530</v>
      </c>
      <c r="E21" s="9">
        <v>40.340899999999998</v>
      </c>
      <c r="F21" s="76">
        <v>5897.7</v>
      </c>
      <c r="G21" s="41">
        <f t="shared" si="0"/>
        <v>5.8976999999999996E-3</v>
      </c>
      <c r="H21" s="7">
        <v>1.117</v>
      </c>
      <c r="I21" s="48">
        <v>299.51400625000002</v>
      </c>
      <c r="J21" s="18">
        <f t="shared" si="1"/>
        <v>2.9951400625000004E-13</v>
      </c>
      <c r="K21" s="120">
        <f>VLOOKUP(B21,Blanks!$B$2:$G$38,5,FALSE)</f>
        <v>6.7263801666666704E-16</v>
      </c>
      <c r="L21" s="120">
        <f>VLOOKUP(B21,Blanks!$B$2:$G$38,6,FALSE)</f>
        <v>9.6938999999999996E-16</v>
      </c>
      <c r="M21" s="17">
        <f t="shared" si="3"/>
        <v>2.9884136823333337E-13</v>
      </c>
      <c r="N21" s="123">
        <v>1.5</v>
      </c>
      <c r="O21" s="123">
        <f t="shared" si="4"/>
        <v>3.3478446133113459E+19</v>
      </c>
      <c r="P21" s="2">
        <f t="shared" si="5"/>
        <v>1.316305545061755E+20</v>
      </c>
      <c r="Q21" s="2">
        <f t="shared" si="2"/>
        <v>22518.875608059287</v>
      </c>
      <c r="R21" s="122">
        <f>((I21*0.000000000000001*P21)-Q21)/E21</f>
        <v>976742.60736487189</v>
      </c>
      <c r="S21" s="6">
        <v>1.0964201875000001E-14</v>
      </c>
      <c r="T21" s="16">
        <f>S21*P21</f>
        <v>1443223.9725238993</v>
      </c>
      <c r="U21" s="16">
        <f>T21/E21</f>
        <v>35775.700902158838</v>
      </c>
      <c r="V21" s="16">
        <v>142800</v>
      </c>
      <c r="W21" s="46">
        <v>2700</v>
      </c>
      <c r="X21" s="124">
        <f>R21/V21</f>
        <v>6.8399342252442006</v>
      </c>
      <c r="Y21" t="s">
        <v>167</v>
      </c>
    </row>
    <row r="22" spans="1:25">
      <c r="A22" s="40" t="s">
        <v>79</v>
      </c>
      <c r="B22" s="76">
        <v>442</v>
      </c>
      <c r="C22" s="13" t="s">
        <v>158</v>
      </c>
      <c r="D22" s="70">
        <v>44432</v>
      </c>
      <c r="E22" s="9">
        <v>40.016399999999997</v>
      </c>
      <c r="F22" s="76">
        <v>4534.1000000000004</v>
      </c>
      <c r="G22" s="41">
        <f t="shared" si="0"/>
        <v>4.5341000000000001E-3</v>
      </c>
      <c r="H22" s="7">
        <v>0.53100000000000003</v>
      </c>
      <c r="I22" s="48">
        <v>233.21294</v>
      </c>
      <c r="J22" s="18">
        <f t="shared" si="1"/>
        <v>2.3321294000000002E-13</v>
      </c>
      <c r="K22" s="120">
        <f>VLOOKUP(B22,Blanks!$B$2:$G$38,5,FALSE)</f>
        <v>1.9700000000000001E-15</v>
      </c>
      <c r="L22" s="120">
        <f>VLOOKUP(B22,Blanks!$B$2:$G$38,6,FALSE)</f>
        <v>2.1000000000000001E-16</v>
      </c>
      <c r="M22" s="17">
        <f t="shared" si="3"/>
        <v>2.3124294000000003E-13</v>
      </c>
      <c r="N22" s="123">
        <v>1.5</v>
      </c>
      <c r="O22" s="123">
        <f t="shared" si="4"/>
        <v>3.3478446133113459E+19</v>
      </c>
      <c r="P22" s="2">
        <f t="shared" si="5"/>
        <v>1.0119641507476649E+20</v>
      </c>
      <c r="Q22" s="2">
        <f t="shared" si="2"/>
        <v>65952.538882233523</v>
      </c>
      <c r="R22" s="122">
        <f>((I22*0.000000000000001*P22)-Q22)/E22</f>
        <v>588117.89511711162</v>
      </c>
      <c r="S22" s="6">
        <v>7.7671000000000011E-15</v>
      </c>
      <c r="T22" s="16">
        <f>S22*P22</f>
        <v>786002.67552721885</v>
      </c>
      <c r="U22" s="16">
        <f>T22/E22</f>
        <v>19642.013662578815</v>
      </c>
      <c r="V22" s="16">
        <v>93700</v>
      </c>
      <c r="W22" s="46">
        <v>1500</v>
      </c>
      <c r="X22" s="124">
        <f>R22/V22</f>
        <v>6.2766050706201879</v>
      </c>
      <c r="Y22" t="s">
        <v>167</v>
      </c>
    </row>
    <row r="23" spans="1:25">
      <c r="A23" s="40" t="s">
        <v>86</v>
      </c>
      <c r="B23" s="76">
        <v>439</v>
      </c>
      <c r="C23" s="13" t="s">
        <v>159</v>
      </c>
      <c r="D23" s="70">
        <v>44432</v>
      </c>
      <c r="E23" s="9">
        <v>40.285600000000002</v>
      </c>
      <c r="F23" s="76">
        <v>4872.7</v>
      </c>
      <c r="G23" s="41">
        <f t="shared" si="0"/>
        <v>4.8726999999999998E-3</v>
      </c>
      <c r="H23" s="7">
        <v>0.52</v>
      </c>
      <c r="I23" s="48">
        <v>196.64104545454501</v>
      </c>
      <c r="J23" s="18">
        <f t="shared" si="1"/>
        <v>1.9664104545454503E-13</v>
      </c>
      <c r="K23" s="120">
        <f>VLOOKUP(B23,Blanks!$B$2:$G$38,5,FALSE)</f>
        <v>6.7263801666666704E-16</v>
      </c>
      <c r="L23" s="120">
        <f>VLOOKUP(B23,Blanks!$B$2:$G$38,6,FALSE)</f>
        <v>9.6938999999999996E-16</v>
      </c>
      <c r="M23" s="17">
        <f t="shared" si="3"/>
        <v>1.9596840743787835E-13</v>
      </c>
      <c r="N23" s="123">
        <v>1.5</v>
      </c>
      <c r="O23" s="123">
        <f t="shared" si="4"/>
        <v>3.3478446133113459E+19</v>
      </c>
      <c r="P23" s="2">
        <f t="shared" si="5"/>
        <v>1.0875361631521463E+20</v>
      </c>
      <c r="Q23" s="2">
        <f t="shared" si="2"/>
        <v>22518.875608059287</v>
      </c>
      <c r="R23" s="122">
        <f>((I23*0.000000000000001*P23)-Q23)/E23</f>
        <v>530286.40341904317</v>
      </c>
      <c r="S23" s="6">
        <v>7.3676500000000013E-15</v>
      </c>
      <c r="T23" s="16">
        <f>S23*P23</f>
        <v>801258.58124479116</v>
      </c>
      <c r="U23" s="16">
        <f>T23/E23</f>
        <v>19889.453830768092</v>
      </c>
      <c r="V23" s="16">
        <v>73500</v>
      </c>
      <c r="W23" s="46">
        <v>1300</v>
      </c>
      <c r="X23" s="124">
        <f>R23/V23</f>
        <v>7.2147809988985463</v>
      </c>
      <c r="Y23" t="s">
        <v>167</v>
      </c>
    </row>
    <row r="24" spans="1:25" ht="16">
      <c r="A24" s="49" t="s">
        <v>41</v>
      </c>
      <c r="B24" s="77">
        <v>532</v>
      </c>
      <c r="C24" s="13" t="s">
        <v>154</v>
      </c>
      <c r="D24" s="70">
        <v>44132</v>
      </c>
      <c r="E24" s="55">
        <v>20.054500000000001</v>
      </c>
      <c r="F24" s="29">
        <v>2280</v>
      </c>
      <c r="G24" s="41">
        <f t="shared" si="0"/>
        <v>2.2799999999999999E-3</v>
      </c>
      <c r="H24" s="44">
        <v>8.6999999999999994E-2</v>
      </c>
      <c r="I24" s="45">
        <v>175.00902173912999</v>
      </c>
      <c r="J24" s="18">
        <f t="shared" si="1"/>
        <v>1.7500902173913E-13</v>
      </c>
      <c r="K24" s="126">
        <v>2.3709132887207894E-15</v>
      </c>
      <c r="L24" s="126">
        <v>1.8371881978843004E-15</v>
      </c>
      <c r="M24" s="17">
        <f t="shared" si="3"/>
        <v>1.7263810845040921E-13</v>
      </c>
      <c r="N24" s="123">
        <v>1.5</v>
      </c>
      <c r="O24" s="123">
        <f t="shared" si="4"/>
        <v>3.3478446133113459E+19</v>
      </c>
      <c r="P24" s="2">
        <f t="shared" si="5"/>
        <v>5.0887238122332455E+19</v>
      </c>
      <c r="Q24" s="2">
        <f t="shared" si="2"/>
        <v>79374.492822721819</v>
      </c>
      <c r="R24" s="122">
        <f>((I24*0.000000000000001*P24)-Q24)/E24</f>
        <v>440118.24129112385</v>
      </c>
      <c r="S24" s="6">
        <v>7.9886678260869605E-15</v>
      </c>
      <c r="T24" s="16">
        <f>S24*P24</f>
        <v>406521.24194630311</v>
      </c>
      <c r="U24" s="16">
        <f>T24/E24</f>
        <v>20270.824101638191</v>
      </c>
      <c r="V24" s="21">
        <v>62000</v>
      </c>
      <c r="W24" s="46">
        <v>3000</v>
      </c>
      <c r="X24" s="124">
        <f>R24/V24</f>
        <v>7.0986813111471587</v>
      </c>
      <c r="Y24" t="s">
        <v>168</v>
      </c>
    </row>
    <row r="25" spans="1:25" s="67" customFormat="1" ht="16">
      <c r="A25" s="49" t="s">
        <v>39</v>
      </c>
      <c r="B25" s="77">
        <v>541</v>
      </c>
      <c r="C25" s="13" t="s">
        <v>154</v>
      </c>
      <c r="D25" s="70">
        <v>44132</v>
      </c>
      <c r="E25" s="55">
        <v>20.4223</v>
      </c>
      <c r="F25" s="29">
        <v>3713.5</v>
      </c>
      <c r="G25" s="41">
        <f t="shared" si="0"/>
        <v>3.7134999999999998E-3</v>
      </c>
      <c r="H25" s="44">
        <v>0.7</v>
      </c>
      <c r="I25" s="43">
        <v>349.97196666666702</v>
      </c>
      <c r="J25" s="18">
        <f t="shared" si="1"/>
        <v>3.4997196666666707E-13</v>
      </c>
      <c r="K25" s="126">
        <v>2.3709132887207894E-15</v>
      </c>
      <c r="L25" s="126">
        <v>1.8371881978843004E-15</v>
      </c>
      <c r="M25" s="17">
        <f t="shared" si="3"/>
        <v>3.4760105337794627E-13</v>
      </c>
      <c r="N25" s="123">
        <v>1.5</v>
      </c>
      <c r="O25" s="123">
        <f t="shared" si="4"/>
        <v>3.3478446133113459E+19</v>
      </c>
      <c r="P25" s="2">
        <f t="shared" si="5"/>
        <v>8.2881473143544545E+19</v>
      </c>
      <c r="Q25" s="2">
        <f t="shared" si="2"/>
        <v>79374.492822721819</v>
      </c>
      <c r="R25" s="122">
        <f>((I25*0.000000000000001*P25)-Q25)/E25</f>
        <v>1416432.9024377328</v>
      </c>
      <c r="S25" s="6">
        <v>1.3744902500000001E-14</v>
      </c>
      <c r="T25" s="16">
        <f>S25*P25</f>
        <v>1139197.7674143882</v>
      </c>
      <c r="U25" s="16">
        <f>T25/E25</f>
        <v>55782.050377008869</v>
      </c>
      <c r="V25" s="16">
        <v>241000</v>
      </c>
      <c r="W25" s="46">
        <v>5000</v>
      </c>
      <c r="X25" s="124">
        <f>R25/V25</f>
        <v>5.8773149478744102</v>
      </c>
      <c r="Y25" t="s">
        <v>168</v>
      </c>
    </row>
    <row r="26" spans="1:25" ht="16">
      <c r="A26" s="49" t="s">
        <v>40</v>
      </c>
      <c r="B26" s="77">
        <v>541</v>
      </c>
      <c r="C26" s="13" t="s">
        <v>154</v>
      </c>
      <c r="D26" s="70">
        <v>44132</v>
      </c>
      <c r="E26" s="55">
        <v>21.217099999999999</v>
      </c>
      <c r="F26" s="29">
        <v>2410.9</v>
      </c>
      <c r="G26" s="41">
        <f t="shared" si="0"/>
        <v>2.4109000000000001E-3</v>
      </c>
      <c r="H26" s="44">
        <v>0.16</v>
      </c>
      <c r="I26" s="45">
        <v>638.37104999999997</v>
      </c>
      <c r="J26" s="18">
        <f t="shared" si="1"/>
        <v>6.3837105000000004E-13</v>
      </c>
      <c r="K26" s="126">
        <v>2.3709132887207894E-15</v>
      </c>
      <c r="L26" s="126">
        <v>1.8371881978843004E-15</v>
      </c>
      <c r="M26" s="17">
        <f t="shared" si="3"/>
        <v>6.3600013671127924E-13</v>
      </c>
      <c r="N26" s="123">
        <v>1.5</v>
      </c>
      <c r="O26" s="123">
        <f t="shared" si="4"/>
        <v>3.3478446133113459E+19</v>
      </c>
      <c r="P26" s="2">
        <f t="shared" si="5"/>
        <v>5.3808790521548833E+19</v>
      </c>
      <c r="Q26" s="2">
        <f t="shared" si="2"/>
        <v>79374.492822721819</v>
      </c>
      <c r="R26" s="122">
        <f>((I26*0.000000000000001*P26)-Q26)/E26</f>
        <v>1615234.8629948702</v>
      </c>
      <c r="S26" s="6">
        <v>2.2559003333333302E-14</v>
      </c>
      <c r="T26" s="16">
        <f>S26*P26</f>
        <v>1213872.6847382535</v>
      </c>
      <c r="U26" s="16">
        <f>T26/E26</f>
        <v>57211.998092965274</v>
      </c>
      <c r="V26" s="16">
        <v>238000</v>
      </c>
      <c r="W26" s="46">
        <v>5000</v>
      </c>
      <c r="X26" s="124">
        <f>R26/V26</f>
        <v>6.7867011050204633</v>
      </c>
      <c r="Y26" t="s">
        <v>168</v>
      </c>
    </row>
    <row r="27" spans="1:25" s="67" customFormat="1">
      <c r="A27" s="40" t="s">
        <v>64</v>
      </c>
      <c r="B27" s="76">
        <v>459</v>
      </c>
      <c r="C27" s="13" t="s">
        <v>157</v>
      </c>
      <c r="D27" s="70">
        <v>44132</v>
      </c>
      <c r="E27" s="9">
        <v>12.3294</v>
      </c>
      <c r="F27" s="76">
        <v>3977.6</v>
      </c>
      <c r="G27" s="41">
        <f t="shared" si="0"/>
        <v>3.9775999999999995E-3</v>
      </c>
      <c r="H27" s="7">
        <v>0.56000000000000005</v>
      </c>
      <c r="I27" s="45">
        <v>29.4162006666667</v>
      </c>
      <c r="J27" s="18">
        <f t="shared" si="1"/>
        <v>2.9416200666666703E-14</v>
      </c>
      <c r="K27" s="120">
        <f>VLOOKUP(B27,Blanks!$B$2:$G$38,5,FALSE)</f>
        <v>2.0397104285714298E-15</v>
      </c>
      <c r="L27" s="120">
        <f>VLOOKUP(B27,Blanks!$B$2:$G$38,6,FALSE)</f>
        <v>1.02104978571429E-15</v>
      </c>
      <c r="M27" s="17">
        <f t="shared" si="3"/>
        <v>2.7376490238095273E-14</v>
      </c>
      <c r="N27" s="123">
        <v>1.5</v>
      </c>
      <c r="O27" s="123">
        <f t="shared" si="4"/>
        <v>3.3478446133113459E+19</v>
      </c>
      <c r="P27" s="2">
        <f t="shared" si="5"/>
        <v>8.8775911559381385E+19</v>
      </c>
      <c r="Q27" s="2">
        <f t="shared" si="2"/>
        <v>68286.335710078376</v>
      </c>
      <c r="R27" s="122">
        <f>((I27*0.000000000000001*P27)-Q27)/E27</f>
        <v>206268.2444471702</v>
      </c>
      <c r="S27" s="46">
        <v>3.8050394666666707E-15</v>
      </c>
      <c r="T27" s="16">
        <f>S27*P27</f>
        <v>337795.8471727561</v>
      </c>
      <c r="U27" s="16">
        <f>T27/E27</f>
        <v>27397.590083277053</v>
      </c>
      <c r="V27" s="16">
        <v>137000</v>
      </c>
      <c r="W27" s="46">
        <v>2600</v>
      </c>
      <c r="X27" s="124">
        <f>R27/V27</f>
        <v>1.5056076237019722</v>
      </c>
      <c r="Y27" t="s">
        <v>172</v>
      </c>
    </row>
    <row r="28" spans="1:25" s="67" customFormat="1">
      <c r="A28" s="40" t="s">
        <v>110</v>
      </c>
      <c r="B28" s="76">
        <v>453</v>
      </c>
      <c r="C28" s="13" t="s">
        <v>162</v>
      </c>
      <c r="D28" s="70">
        <v>44530</v>
      </c>
      <c r="E28" s="9">
        <v>31.338899999999999</v>
      </c>
      <c r="F28" s="76">
        <v>5557.6</v>
      </c>
      <c r="G28" s="41">
        <f t="shared" si="0"/>
        <v>5.5576000000000002E-3</v>
      </c>
      <c r="H28" s="7">
        <v>0.91400000000000003</v>
      </c>
      <c r="I28" s="48">
        <v>201.380008333333</v>
      </c>
      <c r="J28" s="18">
        <f t="shared" si="1"/>
        <v>2.0138000833333301E-13</v>
      </c>
      <c r="K28" s="120">
        <f>VLOOKUP(B28,Blanks!$B$2:$G$38,5,FALSE)</f>
        <v>8.4984400000000009E-16</v>
      </c>
      <c r="L28" s="120">
        <f>VLOOKUP(B28,Blanks!$B$2:$G$38,6,FALSE)</f>
        <v>6.6748293333333305E-16</v>
      </c>
      <c r="M28" s="17">
        <f t="shared" si="3"/>
        <v>2.0053016433333301E-13</v>
      </c>
      <c r="N28" s="123">
        <v>1.5</v>
      </c>
      <c r="O28" s="123">
        <f t="shared" si="4"/>
        <v>3.3478446133113459E+19</v>
      </c>
      <c r="P28" s="2">
        <f t="shared" si="5"/>
        <v>1.2403987481959426E+20</v>
      </c>
      <c r="Q28" s="2">
        <f t="shared" si="2"/>
        <v>28451.456575549677</v>
      </c>
      <c r="R28" s="122">
        <f>((I28*0.000000000000001*P28)-Q28)/E28</f>
        <v>796157.47739263112</v>
      </c>
      <c r="S28" s="6">
        <v>7.0990499166666699E-15</v>
      </c>
      <c r="T28" s="16">
        <f>S28*P28</f>
        <v>880565.2630013848</v>
      </c>
      <c r="U28" s="16">
        <f>T28/E28</f>
        <v>28098.154785311061</v>
      </c>
      <c r="V28" s="16">
        <v>95400</v>
      </c>
      <c r="W28" s="46">
        <v>1800</v>
      </c>
      <c r="X28" s="124">
        <f>R28/V28</f>
        <v>8.3454662200485448</v>
      </c>
      <c r="Y28" t="s">
        <v>173</v>
      </c>
    </row>
    <row r="29" spans="1:25">
      <c r="A29" s="40" t="s">
        <v>31</v>
      </c>
      <c r="B29" s="76">
        <v>524</v>
      </c>
      <c r="C29" s="13" t="s">
        <v>151</v>
      </c>
      <c r="D29" s="71">
        <v>43657</v>
      </c>
      <c r="E29" s="9">
        <v>15.4863</v>
      </c>
      <c r="F29" s="86">
        <v>2644.5</v>
      </c>
      <c r="G29" s="41">
        <f t="shared" si="0"/>
        <v>2.6445000000000001E-3</v>
      </c>
      <c r="H29" s="42">
        <v>0.26800000000000002</v>
      </c>
      <c r="I29" s="45">
        <v>227.53000499999999</v>
      </c>
      <c r="J29" s="18">
        <f t="shared" si="1"/>
        <v>2.2753000499999998E-13</v>
      </c>
      <c r="K29" s="126">
        <v>2.3709132887207894E-15</v>
      </c>
      <c r="L29" s="126">
        <v>1.8371881978843004E-15</v>
      </c>
      <c r="M29" s="17">
        <f t="shared" si="3"/>
        <v>2.2515909171127919E-13</v>
      </c>
      <c r="N29" s="123">
        <v>1.5</v>
      </c>
      <c r="O29" s="123">
        <f t="shared" si="4"/>
        <v>3.3478446133113459E+19</v>
      </c>
      <c r="P29" s="2">
        <f t="shared" si="5"/>
        <v>5.9022500532679033E+19</v>
      </c>
      <c r="Q29" s="2">
        <f t="shared" si="2"/>
        <v>79374.492822721819</v>
      </c>
      <c r="R29" s="122">
        <f>((I29*0.000000000000001*P29)-Q29)/E29</f>
        <v>862053.25665202411</v>
      </c>
      <c r="S29" s="17">
        <v>8.0289100000000005E-15</v>
      </c>
      <c r="T29" s="16">
        <f>S29*P29</f>
        <v>473886.34475183202</v>
      </c>
      <c r="U29" s="16">
        <f>T29/E29</f>
        <v>30600.359333851986</v>
      </c>
      <c r="V29" s="83">
        <v>135000</v>
      </c>
      <c r="W29" s="83">
        <v>4200</v>
      </c>
      <c r="X29" s="124">
        <f>R29/V29</f>
        <v>6.3855796789038823</v>
      </c>
      <c r="Y29" t="s">
        <v>169</v>
      </c>
    </row>
    <row r="30" spans="1:25">
      <c r="A30" s="40" t="s">
        <v>117</v>
      </c>
      <c r="B30" s="76">
        <v>524</v>
      </c>
      <c r="C30" s="13" t="s">
        <v>163</v>
      </c>
      <c r="D30" s="70">
        <v>44530</v>
      </c>
      <c r="E30" s="9">
        <v>18.835999999999999</v>
      </c>
      <c r="F30" s="76">
        <v>3441.3</v>
      </c>
      <c r="G30" s="41">
        <f t="shared" si="0"/>
        <v>3.4413E-3</v>
      </c>
      <c r="H30" s="7">
        <v>0.58099999999999996</v>
      </c>
      <c r="I30" s="48">
        <v>303.64103333333298</v>
      </c>
      <c r="J30" s="18">
        <f t="shared" si="1"/>
        <v>3.0364103333333303E-13</v>
      </c>
      <c r="K30" s="126">
        <v>2.3709132887207894E-15</v>
      </c>
      <c r="L30" s="126">
        <v>1.8371881978843004E-15</v>
      </c>
      <c r="M30" s="17">
        <f t="shared" si="3"/>
        <v>3.0127012004461223E-13</v>
      </c>
      <c r="N30" s="123">
        <v>1.5</v>
      </c>
      <c r="O30" s="123">
        <f t="shared" si="4"/>
        <v>3.3478446133113459E+19</v>
      </c>
      <c r="P30" s="2">
        <f t="shared" si="5"/>
        <v>7.6806251118588903E+19</v>
      </c>
      <c r="Q30" s="2">
        <f t="shared" si="2"/>
        <v>79374.492822721819</v>
      </c>
      <c r="R30" s="122">
        <f>((I30*0.000000000000001*P30)-Q30)/E30</f>
        <v>1233922.0090934953</v>
      </c>
      <c r="S30" s="6">
        <v>9.249459166666671E-15</v>
      </c>
      <c r="T30" s="16">
        <f>S30*P30</f>
        <v>710416.28346613434</v>
      </c>
      <c r="U30" s="16">
        <f>T30/E30</f>
        <v>37715.878289771419</v>
      </c>
      <c r="V30" s="16">
        <v>209000</v>
      </c>
      <c r="W30" s="46">
        <v>4440</v>
      </c>
      <c r="X30" s="124">
        <f>R30/V30</f>
        <v>5.9039330578636138</v>
      </c>
      <c r="Y30" t="s">
        <v>169</v>
      </c>
    </row>
    <row r="31" spans="1:25" ht="16">
      <c r="A31" s="49" t="s">
        <v>44</v>
      </c>
      <c r="B31" s="77">
        <v>524</v>
      </c>
      <c r="C31" s="13" t="s">
        <v>154</v>
      </c>
      <c r="D31" s="70">
        <v>44132</v>
      </c>
      <c r="E31" s="55">
        <v>20.250599999999999</v>
      </c>
      <c r="F31" s="86">
        <v>3228.5</v>
      </c>
      <c r="G31" s="41">
        <f t="shared" si="0"/>
        <v>3.2285E-3</v>
      </c>
      <c r="H31" s="42">
        <v>0.185</v>
      </c>
      <c r="I31" s="45">
        <v>231.85795217391299</v>
      </c>
      <c r="J31" s="18">
        <f t="shared" si="1"/>
        <v>2.3185795217391301E-13</v>
      </c>
      <c r="K31" s="126">
        <v>2.3709132887207894E-15</v>
      </c>
      <c r="L31" s="126">
        <v>1.8371881978843004E-15</v>
      </c>
      <c r="M31" s="17">
        <f t="shared" si="3"/>
        <v>2.2948703888519221E-13</v>
      </c>
      <c r="N31" s="123">
        <v>1.5</v>
      </c>
      <c r="O31" s="123">
        <f t="shared" si="4"/>
        <v>3.3478446133113459E+19</v>
      </c>
      <c r="P31" s="2">
        <f t="shared" si="5"/>
        <v>7.2056775560504541E+19</v>
      </c>
      <c r="Q31" s="2">
        <f t="shared" si="2"/>
        <v>79374.492822721819</v>
      </c>
      <c r="R31" s="122">
        <f>((I31*0.000000000000001*P31)-Q31)/E31</f>
        <v>821089.84074008302</v>
      </c>
      <c r="S31" s="6">
        <v>8.8929595652173913E-15</v>
      </c>
      <c r="T31" s="16">
        <f>S31*P31</f>
        <v>640797.99145951157</v>
      </c>
      <c r="U31" s="16">
        <f>T31/E31</f>
        <v>31643.407674810209</v>
      </c>
      <c r="V31" s="58">
        <v>119000</v>
      </c>
      <c r="W31" s="46">
        <v>5170</v>
      </c>
      <c r="X31" s="124">
        <f>R31/V31</f>
        <v>6.8999146280679247</v>
      </c>
      <c r="Y31" t="s">
        <v>170</v>
      </c>
    </row>
    <row r="32" spans="1:25" ht="16">
      <c r="A32" s="49" t="s">
        <v>43</v>
      </c>
      <c r="B32" s="77">
        <v>533</v>
      </c>
      <c r="C32" s="13" t="s">
        <v>154</v>
      </c>
      <c r="D32" s="70">
        <v>44132</v>
      </c>
      <c r="E32" s="55">
        <v>9.7716999999999992</v>
      </c>
      <c r="F32" s="29">
        <v>2414.1999999999998</v>
      </c>
      <c r="G32" s="41">
        <f t="shared" si="0"/>
        <v>2.4142E-3</v>
      </c>
      <c r="H32" s="44">
        <v>1E-3</v>
      </c>
      <c r="I32" s="45">
        <v>221.85005454545501</v>
      </c>
      <c r="J32" s="18">
        <f t="shared" si="1"/>
        <v>2.2185005454545502E-13</v>
      </c>
      <c r="K32" s="126">
        <v>2.3709132887207894E-15</v>
      </c>
      <c r="L32" s="126">
        <v>1.8371881978843004E-15</v>
      </c>
      <c r="M32" s="17">
        <f t="shared" si="3"/>
        <v>2.1947914125673423E-13</v>
      </c>
      <c r="N32" s="123">
        <v>1.5</v>
      </c>
      <c r="O32" s="123">
        <f t="shared" si="4"/>
        <v>3.3478446133113459E+19</v>
      </c>
      <c r="P32" s="2">
        <f t="shared" si="5"/>
        <v>5.3882443103041675E+19</v>
      </c>
      <c r="Q32" s="2">
        <f t="shared" si="2"/>
        <v>79374.492822721819</v>
      </c>
      <c r="R32" s="122">
        <f>((I32*0.000000000000001*P32)-Q32)/E32</f>
        <v>1215187.5772515992</v>
      </c>
      <c r="S32" s="6">
        <v>9.2361790909090899E-15</v>
      </c>
      <c r="T32" s="16">
        <f>S32*P32</f>
        <v>497667.89435541222</v>
      </c>
      <c r="U32" s="16">
        <f>T32/E32</f>
        <v>50929.51015231866</v>
      </c>
      <c r="V32" s="21">
        <v>176000</v>
      </c>
      <c r="W32" s="46">
        <v>8610</v>
      </c>
      <c r="X32" s="124">
        <f>R32/V32</f>
        <v>6.9044748707477224</v>
      </c>
      <c r="Y32" t="s">
        <v>170</v>
      </c>
    </row>
    <row r="33" spans="1:25" ht="16">
      <c r="A33" s="49" t="s">
        <v>42</v>
      </c>
      <c r="B33" s="77">
        <v>531</v>
      </c>
      <c r="C33" s="13" t="s">
        <v>154</v>
      </c>
      <c r="D33" s="70">
        <v>44132</v>
      </c>
      <c r="E33" s="55">
        <v>20.0181</v>
      </c>
      <c r="F33" s="86">
        <v>3402.8</v>
      </c>
      <c r="G33" s="41">
        <f t="shared" si="0"/>
        <v>3.4028000000000001E-3</v>
      </c>
      <c r="H33" s="42">
        <v>1.1890000000000001</v>
      </c>
      <c r="I33" s="45">
        <v>310.11094166666697</v>
      </c>
      <c r="J33" s="18">
        <f t="shared" si="1"/>
        <v>3.1011094166666699E-13</v>
      </c>
      <c r="K33" s="126">
        <v>2.3709132887207894E-15</v>
      </c>
      <c r="L33" s="126">
        <v>1.8371881978843004E-15</v>
      </c>
      <c r="M33" s="17">
        <f t="shared" si="3"/>
        <v>3.0774002837794619E-13</v>
      </c>
      <c r="N33" s="123">
        <v>1.5</v>
      </c>
      <c r="O33" s="123">
        <f t="shared" si="4"/>
        <v>3.3478446133113459E+19</v>
      </c>
      <c r="P33" s="2">
        <f t="shared" si="5"/>
        <v>7.5946971001172328E+19</v>
      </c>
      <c r="Q33" s="2">
        <f t="shared" si="2"/>
        <v>79374.492822721819</v>
      </c>
      <c r="R33" s="122">
        <f>((I33*0.000000000000001*P33)-Q33)/E33</f>
        <v>1172569.4347156764</v>
      </c>
      <c r="S33" s="6">
        <v>1.0130297916666702E-14</v>
      </c>
      <c r="T33" s="16">
        <f>S33*P33</f>
        <v>769365.44211032242</v>
      </c>
      <c r="U33" s="16">
        <f>T33/E33</f>
        <v>38433.489797249611</v>
      </c>
      <c r="V33" s="58">
        <v>190000</v>
      </c>
      <c r="W33" s="46">
        <v>4700</v>
      </c>
      <c r="X33" s="124">
        <f>R33/V33</f>
        <v>6.1714180774509284</v>
      </c>
      <c r="Y33" t="s">
        <v>170</v>
      </c>
    </row>
    <row r="34" spans="1:25">
      <c r="A34" s="40" t="s">
        <v>118</v>
      </c>
      <c r="B34" s="76">
        <v>557</v>
      </c>
      <c r="C34" s="13" t="s">
        <v>163</v>
      </c>
      <c r="D34" s="70">
        <v>44530</v>
      </c>
      <c r="E34" s="9">
        <v>20.3249</v>
      </c>
      <c r="F34" s="76">
        <v>3639.9</v>
      </c>
      <c r="G34" s="41">
        <f t="shared" si="0"/>
        <v>3.6399000000000002E-3</v>
      </c>
      <c r="H34" s="7">
        <v>3.141</v>
      </c>
      <c r="I34" s="48">
        <v>125.60701666666699</v>
      </c>
      <c r="J34" s="18">
        <f t="shared" si="1"/>
        <v>1.25607016666667E-13</v>
      </c>
      <c r="K34" s="126">
        <v>2.3709132887207894E-15</v>
      </c>
      <c r="L34" s="126">
        <v>1.8371881978843004E-15</v>
      </c>
      <c r="M34" s="17">
        <f t="shared" si="3"/>
        <v>1.232361033779462E-13</v>
      </c>
      <c r="N34" s="123">
        <v>1.5</v>
      </c>
      <c r="O34" s="123">
        <f t="shared" si="4"/>
        <v>3.3478446133113459E+19</v>
      </c>
      <c r="P34" s="2">
        <f t="shared" si="5"/>
        <v>8.1238797386613129E+19</v>
      </c>
      <c r="Q34" s="2">
        <f t="shared" si="2"/>
        <v>79374.492822721819</v>
      </c>
      <c r="R34" s="122">
        <f>((I34*0.000000000000001*P34)-Q34)/E34</f>
        <v>498147.02579090558</v>
      </c>
      <c r="S34" s="6">
        <v>5.9083398333333303E-15</v>
      </c>
      <c r="T34" s="16">
        <f>S34*P34</f>
        <v>479986.42261142202</v>
      </c>
      <c r="U34" s="16">
        <f>T34/E34</f>
        <v>23615.684338492294</v>
      </c>
      <c r="V34" s="16">
        <v>81000</v>
      </c>
      <c r="W34" s="46">
        <v>3000</v>
      </c>
      <c r="X34" s="124">
        <f>R34/V34</f>
        <v>6.1499632813692049</v>
      </c>
      <c r="Y34" t="s">
        <v>171</v>
      </c>
    </row>
    <row r="35" spans="1:25" ht="16">
      <c r="A35" s="40" t="s">
        <v>119</v>
      </c>
      <c r="B35" s="76">
        <v>559</v>
      </c>
      <c r="C35" s="13" t="s">
        <v>163</v>
      </c>
      <c r="D35" s="70">
        <v>44530</v>
      </c>
      <c r="E35" s="9">
        <v>19.940200000000001</v>
      </c>
      <c r="F35" s="76">
        <v>5107.8999999999996</v>
      </c>
      <c r="G35" s="41">
        <f t="shared" si="0"/>
        <v>5.1078999999999994E-3</v>
      </c>
      <c r="H35" s="7">
        <v>2.6970000000000001</v>
      </c>
      <c r="I35" s="48">
        <v>178.420975</v>
      </c>
      <c r="J35" s="18">
        <f t="shared" si="1"/>
        <v>1.7842097500000002E-13</v>
      </c>
      <c r="K35" s="126">
        <v>2.3709132887207894E-15</v>
      </c>
      <c r="L35" s="126">
        <v>1.8371881978843004E-15</v>
      </c>
      <c r="M35" s="17">
        <f t="shared" si="3"/>
        <v>1.7605006171127922E-13</v>
      </c>
      <c r="N35" s="123">
        <v>1.5</v>
      </c>
      <c r="O35" s="123">
        <f t="shared" si="4"/>
        <v>3.3478446133113459E+19</v>
      </c>
      <c r="P35" s="2">
        <f t="shared" si="5"/>
        <v>1.1400303666888681E+20</v>
      </c>
      <c r="Q35" s="2">
        <f t="shared" si="2"/>
        <v>79374.492822721819</v>
      </c>
      <c r="R35" s="122">
        <f>((I35*0.000000000000001*P35)-Q35)/E35</f>
        <v>1016096.0503204991</v>
      </c>
      <c r="S35" s="6">
        <v>6.28614875E-15</v>
      </c>
      <c r="T35" s="16">
        <f>S35*P35</f>
        <v>716640.04645232705</v>
      </c>
      <c r="U35" s="16">
        <f>T35/E35</f>
        <v>35939.461311939049</v>
      </c>
      <c r="V35" s="16">
        <v>160000</v>
      </c>
      <c r="W35" s="46">
        <v>4000</v>
      </c>
      <c r="X35" s="124">
        <f>R35/V35</f>
        <v>6.3506003145031196</v>
      </c>
      <c r="Y35" t="s">
        <v>174</v>
      </c>
    </row>
    <row r="36" spans="1:25">
      <c r="A36" s="40" t="s">
        <v>32</v>
      </c>
      <c r="B36" s="76">
        <v>468</v>
      </c>
      <c r="C36" s="13" t="s">
        <v>151</v>
      </c>
      <c r="D36" s="71">
        <v>43657</v>
      </c>
      <c r="E36" s="9">
        <v>5.2962999999999996</v>
      </c>
      <c r="F36" s="86">
        <v>2050.4</v>
      </c>
      <c r="G36" s="41">
        <f t="shared" si="0"/>
        <v>2.0504E-3</v>
      </c>
      <c r="H36" s="42">
        <v>1.518</v>
      </c>
      <c r="I36" s="45">
        <v>17.619697500000001</v>
      </c>
      <c r="J36" s="18">
        <f t="shared" si="1"/>
        <v>1.7619697500000002E-14</v>
      </c>
      <c r="K36" s="120">
        <f>VLOOKUP(B36,Blanks!$B$2:$G$38,5,FALSE)</f>
        <v>8.5812687499999997E-16</v>
      </c>
      <c r="L36" s="120">
        <f>VLOOKUP(B36,Blanks!$B$2:$G$38,6,FALSE)</f>
        <v>6.7403312500000006E-16</v>
      </c>
      <c r="M36" s="17">
        <f t="shared" si="3"/>
        <v>1.6761570625000003E-14</v>
      </c>
      <c r="N36" s="123">
        <v>1.5</v>
      </c>
      <c r="O36" s="123">
        <f t="shared" si="4"/>
        <v>3.3478446133113459E+19</v>
      </c>
      <c r="P36" s="2">
        <f t="shared" si="5"/>
        <v>4.5762803967557231E+19</v>
      </c>
      <c r="Q36" s="2">
        <f t="shared" si="2"/>
        <v>28728.754360064486</v>
      </c>
      <c r="R36" s="122">
        <f>((I36*0.000000000000001*P36)-Q36)/E36</f>
        <v>146819.10169365292</v>
      </c>
      <c r="S36" s="17">
        <v>1.84655E-15</v>
      </c>
      <c r="T36" s="16">
        <f>S36*P36</f>
        <v>84503.305666292799</v>
      </c>
      <c r="U36" s="16">
        <f>T36/E36</f>
        <v>15955.158443874556</v>
      </c>
      <c r="V36" s="58">
        <v>39400</v>
      </c>
      <c r="W36" s="58">
        <v>1200</v>
      </c>
      <c r="X36" s="124">
        <f>R36/V36</f>
        <v>3.7263731394328152</v>
      </c>
      <c r="Y36" t="s">
        <v>172</v>
      </c>
    </row>
    <row r="37" spans="1:25">
      <c r="A37" s="40" t="s">
        <v>60</v>
      </c>
      <c r="B37" s="76">
        <v>466</v>
      </c>
      <c r="C37" s="13" t="s">
        <v>156</v>
      </c>
      <c r="D37" s="70">
        <v>44132</v>
      </c>
      <c r="E37" s="9">
        <v>16.701699999999999</v>
      </c>
      <c r="F37" s="76">
        <v>3504</v>
      </c>
      <c r="G37" s="41">
        <f t="shared" si="0"/>
        <v>3.5040000000000002E-3</v>
      </c>
      <c r="H37" s="7">
        <v>2.6469999999999998</v>
      </c>
      <c r="I37" s="45">
        <v>59.086494736842099</v>
      </c>
      <c r="J37" s="18">
        <f t="shared" si="1"/>
        <v>5.9086494736842108E-14</v>
      </c>
      <c r="K37" s="120">
        <f>VLOOKUP(B37,Blanks!$B$2:$G$38,5,FALSE)</f>
        <v>1.9991300555555602E-15</v>
      </c>
      <c r="L37" s="120">
        <f>VLOOKUP(B37,Blanks!$B$2:$G$38,6,FALSE)</f>
        <v>8.9539222222222209E-16</v>
      </c>
      <c r="M37" s="17">
        <f t="shared" si="3"/>
        <v>5.7087364681286551E-14</v>
      </c>
      <c r="N37" s="123">
        <v>1.5</v>
      </c>
      <c r="O37" s="123">
        <f t="shared" si="4"/>
        <v>3.3478446133113459E+19</v>
      </c>
      <c r="P37" s="2">
        <f t="shared" si="5"/>
        <v>7.820565016695305E+19</v>
      </c>
      <c r="Q37" s="2">
        <f t="shared" si="2"/>
        <v>66927.767878004932</v>
      </c>
      <c r="R37" s="122">
        <f>((I37*0.000000000000001*P37)-Q37)/E37</f>
        <v>272665.05619805062</v>
      </c>
      <c r="S37" s="46">
        <v>5.0210410526315807E-15</v>
      </c>
      <c r="T37" s="16">
        <f>S37*P37</f>
        <v>392673.78003601509</v>
      </c>
      <c r="U37" s="16">
        <f>T37/E37</f>
        <v>23511.006666148663</v>
      </c>
      <c r="V37" s="16">
        <v>36100</v>
      </c>
      <c r="W37" s="46">
        <v>1300</v>
      </c>
      <c r="X37" s="124">
        <f>R37/V37</f>
        <v>7.5530486481454462</v>
      </c>
      <c r="Y37" t="s">
        <v>172</v>
      </c>
    </row>
    <row r="38" spans="1:25">
      <c r="A38" s="40" t="s">
        <v>55</v>
      </c>
      <c r="B38" s="76">
        <v>649</v>
      </c>
      <c r="C38" s="13" t="s">
        <v>156</v>
      </c>
      <c r="D38" s="70">
        <v>44132</v>
      </c>
      <c r="E38" s="9">
        <v>31.777699999999999</v>
      </c>
      <c r="F38" s="76">
        <v>5041.6000000000004</v>
      </c>
      <c r="G38" s="41">
        <f t="shared" si="0"/>
        <v>5.0416000000000002E-3</v>
      </c>
      <c r="H38" s="7">
        <v>1.21</v>
      </c>
      <c r="I38" s="45">
        <v>89.150808333333302</v>
      </c>
      <c r="J38" s="18">
        <f t="shared" si="1"/>
        <v>8.9150808333333312E-14</v>
      </c>
      <c r="K38" s="120">
        <f>VLOOKUP(B38,Blanks!$B$2:$G$38,5,FALSE)</f>
        <v>5.575150071428571E-15</v>
      </c>
      <c r="L38" s="120">
        <f>VLOOKUP(B38,Blanks!$B$2:$G$38,6,FALSE)</f>
        <v>1.5483100000000001E-15</v>
      </c>
      <c r="M38" s="17">
        <f t="shared" si="3"/>
        <v>8.3575658261904744E-14</v>
      </c>
      <c r="N38" s="123">
        <v>1.5</v>
      </c>
      <c r="O38" s="123">
        <f t="shared" si="4"/>
        <v>3.3478446133113459E+19</v>
      </c>
      <c r="P38" s="2">
        <f t="shared" si="5"/>
        <v>1.1252328934980321E+20</v>
      </c>
      <c r="Q38" s="2">
        <f t="shared" si="2"/>
        <v>186647.36135034508</v>
      </c>
      <c r="R38" s="122">
        <f>((I38*0.000000000000001*P38)-Q38)/E38</f>
        <v>309805.1413573093</v>
      </c>
      <c r="S38" s="46">
        <v>6.7624594166666706E-15</v>
      </c>
      <c r="T38" s="16">
        <f>S38*P38</f>
        <v>760934.17765788524</v>
      </c>
      <c r="U38" s="16">
        <f>T38/E38</f>
        <v>23945.539723072634</v>
      </c>
      <c r="V38" s="16">
        <v>44200</v>
      </c>
      <c r="W38" s="46">
        <v>1690</v>
      </c>
      <c r="X38" s="124">
        <f>R38/V38</f>
        <v>7.0091660940567717</v>
      </c>
      <c r="Y38" s="60" t="s">
        <v>166</v>
      </c>
    </row>
    <row r="39" spans="1:25" ht="16">
      <c r="A39" s="49" t="s">
        <v>45</v>
      </c>
      <c r="B39" s="77">
        <v>656</v>
      </c>
      <c r="C39" s="13" t="s">
        <v>155</v>
      </c>
      <c r="D39" s="70">
        <v>44132</v>
      </c>
      <c r="E39" s="56">
        <v>20.6631</v>
      </c>
      <c r="F39" s="50">
        <v>4906.3773354691393</v>
      </c>
      <c r="G39" s="41">
        <f t="shared" si="0"/>
        <v>4.9063773354691394E-3</v>
      </c>
      <c r="H39" s="51">
        <v>0.78461735591039206</v>
      </c>
      <c r="I39" s="45">
        <v>124.58001666666701</v>
      </c>
      <c r="J39" s="18">
        <f t="shared" si="1"/>
        <v>1.2458001666666701E-13</v>
      </c>
      <c r="K39" s="126">
        <v>2.3709132887207894E-15</v>
      </c>
      <c r="L39" s="126">
        <v>1.8371881978843004E-15</v>
      </c>
      <c r="M39" s="17">
        <f t="shared" si="3"/>
        <v>1.2220910337794622E-13</v>
      </c>
      <c r="N39" s="123">
        <v>1.5</v>
      </c>
      <c r="O39" s="123">
        <f t="shared" si="4"/>
        <v>3.3478446133113459E+19</v>
      </c>
      <c r="P39" s="2">
        <f t="shared" si="5"/>
        <v>1.095052595561549E+20</v>
      </c>
      <c r="Q39" s="2">
        <f t="shared" si="2"/>
        <v>79374.492822721819</v>
      </c>
      <c r="R39" s="122">
        <f>((I39*0.000000000000001*P39)-Q39)/E39</f>
        <v>656377.4345461597</v>
      </c>
      <c r="S39" s="6">
        <v>5.387147916666671E-15</v>
      </c>
      <c r="T39" s="16">
        <f>S39*P39</f>
        <v>589921.03088198288</v>
      </c>
      <c r="U39" s="16">
        <f>T39/E39</f>
        <v>28549.493100356813</v>
      </c>
      <c r="V39" s="17">
        <v>102683.85459704435</v>
      </c>
      <c r="W39" s="46">
        <v>3942.0302641960016</v>
      </c>
      <c r="X39" s="124">
        <f>R39/V39</f>
        <v>6.3922165477906869</v>
      </c>
      <c r="Y39" s="60" t="s">
        <v>166</v>
      </c>
    </row>
    <row r="40" spans="1:25" ht="16">
      <c r="A40" s="49" t="s">
        <v>46</v>
      </c>
      <c r="B40" s="77">
        <v>656</v>
      </c>
      <c r="C40" s="13" t="s">
        <v>155</v>
      </c>
      <c r="D40" s="70">
        <v>44132</v>
      </c>
      <c r="E40" s="56">
        <v>21.6084</v>
      </c>
      <c r="F40" s="50">
        <v>2621.7140030625078</v>
      </c>
      <c r="G40" s="41">
        <f t="shared" si="0"/>
        <v>2.621714003062508E-3</v>
      </c>
      <c r="H40" s="51">
        <v>0.21285374910232266</v>
      </c>
      <c r="I40" s="45">
        <v>280.20901249999997</v>
      </c>
      <c r="J40" s="18">
        <f t="shared" si="1"/>
        <v>2.8020901250000001E-13</v>
      </c>
      <c r="K40" s="126">
        <v>2.3709132887207894E-15</v>
      </c>
      <c r="L40" s="126">
        <v>1.8371881978843004E-15</v>
      </c>
      <c r="M40" s="17">
        <f t="shared" si="3"/>
        <v>2.7783809921127922E-13</v>
      </c>
      <c r="N40" s="123">
        <v>1.5</v>
      </c>
      <c r="O40" s="123">
        <f t="shared" si="4"/>
        <v>3.3478446133113459E+19</v>
      </c>
      <c r="P40" s="2">
        <f t="shared" si="5"/>
        <v>5.8513940685304955E+19</v>
      </c>
      <c r="Q40" s="2">
        <f t="shared" si="2"/>
        <v>79374.492822721819</v>
      </c>
      <c r="R40" s="122">
        <f>((I40*0.000000000000001*P40)-Q40)/E40</f>
        <v>755111.85668953531</v>
      </c>
      <c r="S40" s="6">
        <v>1.1752198125E-14</v>
      </c>
      <c r="T40" s="16">
        <f>S40*P40</f>
        <v>687667.42400820216</v>
      </c>
      <c r="U40" s="16">
        <f>T40/E40</f>
        <v>31824.078784556106</v>
      </c>
      <c r="V40" s="17">
        <v>259863.43378992932</v>
      </c>
      <c r="W40" s="46">
        <v>6584.8259334056929</v>
      </c>
      <c r="X40" s="124">
        <f>R40/V40</f>
        <v>2.9058026582530241</v>
      </c>
      <c r="Y40" s="60" t="s">
        <v>166</v>
      </c>
    </row>
    <row r="41" spans="1:25">
      <c r="A41" s="40" t="s">
        <v>29</v>
      </c>
      <c r="B41" s="76">
        <v>649</v>
      </c>
      <c r="C41" s="13" t="s">
        <v>150</v>
      </c>
      <c r="D41" s="71">
        <v>43657</v>
      </c>
      <c r="E41" s="9">
        <v>36.748600000000003</v>
      </c>
      <c r="F41" s="29">
        <v>3424.8</v>
      </c>
      <c r="G41" s="2">
        <f t="shared" si="0"/>
        <v>3.4248E-3</v>
      </c>
      <c r="H41" s="44">
        <v>0.38100000000000001</v>
      </c>
      <c r="I41" s="43">
        <v>350.39896666666698</v>
      </c>
      <c r="J41" s="18">
        <f t="shared" si="1"/>
        <v>3.5039896666666703E-13</v>
      </c>
      <c r="K41" s="120">
        <f>VLOOKUP(B41,Blanks!$B$2:$G$38,5,FALSE)</f>
        <v>5.575150071428571E-15</v>
      </c>
      <c r="L41" s="120">
        <f>VLOOKUP(B41,Blanks!$B$2:$G$38,6,FALSE)</f>
        <v>1.5483100000000001E-15</v>
      </c>
      <c r="M41" s="17">
        <f t="shared" si="3"/>
        <v>3.4482381659523845E-13</v>
      </c>
      <c r="N41" s="123">
        <v>1.5</v>
      </c>
      <c r="O41" s="123">
        <f t="shared" si="4"/>
        <v>3.3478446133113459E+19</v>
      </c>
      <c r="P41" s="2">
        <f t="shared" si="5"/>
        <v>7.643798821112465E+19</v>
      </c>
      <c r="Q41" s="2">
        <f t="shared" si="2"/>
        <v>186647.36135034508</v>
      </c>
      <c r="R41" s="122">
        <f>((I41*0.000000000000001*P41)-Q41)/E41</f>
        <v>723759.40095422964</v>
      </c>
      <c r="S41" s="17">
        <v>1.2072298333333301E-14</v>
      </c>
      <c r="T41" s="16">
        <f>S41*P41</f>
        <v>922782.19768451061</v>
      </c>
      <c r="U41" s="16">
        <f>T41/E41</f>
        <v>25110.676262075576</v>
      </c>
      <c r="V41" s="16">
        <v>113096.459</v>
      </c>
      <c r="W41" s="16">
        <v>2408.7469999999998</v>
      </c>
      <c r="X41" s="124">
        <f>R41/V41</f>
        <v>6.3994877236097167</v>
      </c>
      <c r="Y41" s="60" t="s">
        <v>166</v>
      </c>
    </row>
    <row r="42" spans="1:25" ht="16">
      <c r="A42" s="49" t="s">
        <v>47</v>
      </c>
      <c r="B42" s="77">
        <v>656</v>
      </c>
      <c r="C42" s="13" t="s">
        <v>155</v>
      </c>
      <c r="D42" s="70">
        <v>44132</v>
      </c>
      <c r="E42" s="56">
        <v>10.528</v>
      </c>
      <c r="F42" s="50">
        <v>1713.7203009437885</v>
      </c>
      <c r="G42" s="41">
        <f t="shared" si="0"/>
        <v>1.7137203009437885E-3</v>
      </c>
      <c r="H42" s="51">
        <v>0.78514416354714001</v>
      </c>
      <c r="I42" s="45">
        <v>1014.15008333333</v>
      </c>
      <c r="J42" s="18">
        <f t="shared" si="1"/>
        <v>1.01415008333333E-12</v>
      </c>
      <c r="K42" s="126">
        <v>2.3709132887207894E-15</v>
      </c>
      <c r="L42" s="126">
        <v>1.8371881978843004E-15</v>
      </c>
      <c r="M42" s="17">
        <f t="shared" si="3"/>
        <v>1.0117791700446092E-12</v>
      </c>
      <c r="N42" s="123">
        <v>1.5</v>
      </c>
      <c r="O42" s="123">
        <f t="shared" si="4"/>
        <v>3.3478446133113459E+19</v>
      </c>
      <c r="P42" s="2">
        <f t="shared" si="5"/>
        <v>3.8248461854913077E+19</v>
      </c>
      <c r="Q42" s="2">
        <f t="shared" ref="Q42:Q73" si="6">O42*K42</f>
        <v>79374.492822721819</v>
      </c>
      <c r="R42" s="122">
        <f>((I42*0.000000000000001*P42)-Q42)/E42</f>
        <v>3676890.7945202384</v>
      </c>
      <c r="S42" s="6">
        <v>3.3608001666666706E-14</v>
      </c>
      <c r="T42" s="16">
        <f>S42*P42</f>
        <v>1285454.3697673567</v>
      </c>
      <c r="U42" s="16">
        <f>T42/E42</f>
        <v>122098.62934720333</v>
      </c>
      <c r="V42" s="17">
        <v>966190.24240500911</v>
      </c>
      <c r="W42" s="46">
        <v>18119.714972017584</v>
      </c>
      <c r="X42" s="124">
        <f>R42/V42</f>
        <v>3.8055557106102027</v>
      </c>
      <c r="Y42" s="60" t="s">
        <v>166</v>
      </c>
    </row>
    <row r="43" spans="1:25" ht="16">
      <c r="A43" s="49" t="s">
        <v>48</v>
      </c>
      <c r="B43" s="77">
        <v>656</v>
      </c>
      <c r="C43" s="13" t="s">
        <v>155</v>
      </c>
      <c r="D43" s="70">
        <v>44132</v>
      </c>
      <c r="E43" s="56">
        <v>12.099</v>
      </c>
      <c r="F43" s="50">
        <v>4440.8844116069085</v>
      </c>
      <c r="G43" s="41">
        <f t="shared" si="0"/>
        <v>4.4408844116069083E-3</v>
      </c>
      <c r="H43" s="51">
        <v>0.90022252394482816</v>
      </c>
      <c r="I43" s="45">
        <v>60.603510526315802</v>
      </c>
      <c r="J43" s="18">
        <f t="shared" si="1"/>
        <v>6.0603510526315804E-14</v>
      </c>
      <c r="K43" s="126">
        <v>2.3709132887207894E-15</v>
      </c>
      <c r="L43" s="126">
        <v>1.8371881978843004E-15</v>
      </c>
      <c r="M43" s="17">
        <f t="shared" si="3"/>
        <v>5.823259723759501E-14</v>
      </c>
      <c r="N43" s="123">
        <v>1.5</v>
      </c>
      <c r="O43" s="123">
        <f t="shared" si="4"/>
        <v>3.3478446133113459E+19</v>
      </c>
      <c r="P43" s="2">
        <f t="shared" si="5"/>
        <v>9.9115939704910086E+19</v>
      </c>
      <c r="Q43" s="2">
        <f t="shared" si="6"/>
        <v>79374.492822721819</v>
      </c>
      <c r="R43" s="122">
        <f>((I43*0.000000000000001*P43)-Q43)/E43</f>
        <v>489908.20748900564</v>
      </c>
      <c r="S43" s="6">
        <v>4.26253989473684E-15</v>
      </c>
      <c r="T43" s="16">
        <f>S43*P43</f>
        <v>422485.6471965104</v>
      </c>
      <c r="U43" s="16">
        <f>T43/E43</f>
        <v>34919.055062113432</v>
      </c>
      <c r="V43" s="17">
        <v>70301.473181712281</v>
      </c>
      <c r="W43" s="46">
        <v>3738.5070201434878</v>
      </c>
      <c r="X43" s="124">
        <f>R43/V43</f>
        <v>6.9686762640480033</v>
      </c>
      <c r="Y43" s="60" t="s">
        <v>166</v>
      </c>
    </row>
    <row r="44" spans="1:25" ht="16">
      <c r="A44" s="49" t="s">
        <v>49</v>
      </c>
      <c r="B44" s="77">
        <v>656</v>
      </c>
      <c r="C44" s="13" t="s">
        <v>155</v>
      </c>
      <c r="D44" s="70">
        <v>44132</v>
      </c>
      <c r="E44" s="56">
        <v>21.9193</v>
      </c>
      <c r="F44" s="50">
        <v>1250.6032696097373</v>
      </c>
      <c r="G44" s="41">
        <f t="shared" si="0"/>
        <v>1.2506032696097372E-3</v>
      </c>
      <c r="H44" s="51">
        <v>0.74477233546797916</v>
      </c>
      <c r="I44" s="45">
        <v>745.50300000000004</v>
      </c>
      <c r="J44" s="18">
        <f t="shared" si="1"/>
        <v>7.4550300000000012E-13</v>
      </c>
      <c r="K44" s="126">
        <v>2.3709132887207894E-15</v>
      </c>
      <c r="L44" s="126">
        <v>1.8371881978843004E-15</v>
      </c>
      <c r="M44" s="17">
        <f t="shared" si="3"/>
        <v>7.4313208671127933E-13</v>
      </c>
      <c r="N44" s="123">
        <v>1.5</v>
      </c>
      <c r="O44" s="123">
        <f t="shared" si="4"/>
        <v>3.3478446133113459E+19</v>
      </c>
      <c r="P44" s="2">
        <f t="shared" si="5"/>
        <v>2.7912169463683437E+19</v>
      </c>
      <c r="Q44" s="2">
        <f t="shared" si="6"/>
        <v>79374.492822721819</v>
      </c>
      <c r="R44" s="122">
        <f>((I44*0.000000000000001*P44)-Q44)/E44</f>
        <v>945706.82361488172</v>
      </c>
      <c r="S44" s="6">
        <v>2.7679199333333302E-14</v>
      </c>
      <c r="T44" s="16">
        <f>S44*P44</f>
        <v>772586.50241107272</v>
      </c>
      <c r="U44" s="16">
        <f>T44/E44</f>
        <v>35246.860183083983</v>
      </c>
      <c r="V44" s="17">
        <v>167290.03292285866</v>
      </c>
      <c r="W44" s="46">
        <v>4437.0382615861545</v>
      </c>
      <c r="X44" s="124">
        <f>R44/V44</f>
        <v>5.6530972413100615</v>
      </c>
      <c r="Y44" s="60" t="s">
        <v>166</v>
      </c>
    </row>
    <row r="45" spans="1:25" ht="16">
      <c r="A45" s="49" t="s">
        <v>50</v>
      </c>
      <c r="B45" s="77">
        <v>656</v>
      </c>
      <c r="C45" s="13" t="s">
        <v>155</v>
      </c>
      <c r="D45" s="70">
        <v>44132</v>
      </c>
      <c r="E45" s="56">
        <v>22.3309</v>
      </c>
      <c r="F45" s="50">
        <v>1492.1043200924187</v>
      </c>
      <c r="G45" s="41">
        <f t="shared" si="0"/>
        <v>1.4921043200924187E-3</v>
      </c>
      <c r="H45" s="51">
        <v>2.5987707758101384</v>
      </c>
      <c r="I45" s="45">
        <v>190.71197894736801</v>
      </c>
      <c r="J45" s="18">
        <f t="shared" si="1"/>
        <v>1.9071197894736801E-13</v>
      </c>
      <c r="K45" s="126">
        <v>2.3709132887207894E-15</v>
      </c>
      <c r="L45" s="126">
        <v>1.8371881978843004E-15</v>
      </c>
      <c r="M45" s="17">
        <f t="shared" si="3"/>
        <v>1.8834106565864722E-13</v>
      </c>
      <c r="N45" s="123">
        <v>1.5</v>
      </c>
      <c r="O45" s="123">
        <f t="shared" si="4"/>
        <v>3.3478446133113459E+19</v>
      </c>
      <c r="P45" s="2">
        <f t="shared" si="5"/>
        <v>3.3302222736799945E+19</v>
      </c>
      <c r="Q45" s="2">
        <f t="shared" si="6"/>
        <v>79374.492822721819</v>
      </c>
      <c r="R45" s="122">
        <f>((I45*0.000000000000001*P45)-Q45)/E45</f>
        <v>280855.59957988391</v>
      </c>
      <c r="S45" s="6">
        <v>1.1219300000000001E-14</v>
      </c>
      <c r="T45" s="16">
        <f>S45*P45</f>
        <v>373627.62755097967</v>
      </c>
      <c r="U45" s="16">
        <f>T45/E45</f>
        <v>16731.41823889676</v>
      </c>
      <c r="V45" s="17">
        <v>40600.184801081305</v>
      </c>
      <c r="W45" s="46">
        <v>1951.4530499603791</v>
      </c>
      <c r="X45" s="124">
        <f>R45/V45</f>
        <v>6.9175941182514986</v>
      </c>
      <c r="Y45" s="60" t="s">
        <v>166</v>
      </c>
    </row>
    <row r="46" spans="1:25" ht="16">
      <c r="A46" s="49" t="s">
        <v>51</v>
      </c>
      <c r="B46" s="77">
        <v>656</v>
      </c>
      <c r="C46" s="13" t="s">
        <v>155</v>
      </c>
      <c r="D46" s="70">
        <v>44132</v>
      </c>
      <c r="E46" s="56">
        <v>21.743500000000001</v>
      </c>
      <c r="F46" s="50">
        <v>1708.0527406497131</v>
      </c>
      <c r="G46" s="41">
        <f t="shared" si="0"/>
        <v>1.7080527406497131E-3</v>
      </c>
      <c r="H46" s="51">
        <v>0.5942674928434184</v>
      </c>
      <c r="I46" s="45">
        <v>718.67488333333301</v>
      </c>
      <c r="J46" s="18">
        <f t="shared" si="1"/>
        <v>7.1867488333333303E-13</v>
      </c>
      <c r="K46" s="126">
        <v>2.3709132887207894E-15</v>
      </c>
      <c r="L46" s="126">
        <v>1.8371881978843004E-15</v>
      </c>
      <c r="M46" s="17">
        <f t="shared" si="3"/>
        <v>7.1630397004461223E-13</v>
      </c>
      <c r="N46" s="123">
        <v>1.5</v>
      </c>
      <c r="O46" s="123">
        <f t="shared" si="4"/>
        <v>3.3478446133113459E+19</v>
      </c>
      <c r="P46" s="2">
        <f t="shared" si="5"/>
        <v>3.8121967780238819E+19</v>
      </c>
      <c r="Q46" s="2">
        <f t="shared" si="6"/>
        <v>79374.492822721819</v>
      </c>
      <c r="R46" s="122">
        <f>((I46*0.000000000000001*P46)-Q46)/E46</f>
        <v>1256372.0769001078</v>
      </c>
      <c r="S46" s="6">
        <v>2.5601595833333301E-14</v>
      </c>
      <c r="T46" s="16">
        <f>S46*P46</f>
        <v>975983.21148102847</v>
      </c>
      <c r="U46" s="16">
        <f>T46/E46</f>
        <v>44886.20560080155</v>
      </c>
      <c r="V46" s="17">
        <v>200465.40565178866</v>
      </c>
      <c r="W46" s="46">
        <v>6627.6596238520815</v>
      </c>
      <c r="X46" s="124">
        <f>R46/V46</f>
        <v>6.2672762555472756</v>
      </c>
      <c r="Y46" s="60" t="s">
        <v>166</v>
      </c>
    </row>
    <row r="47" spans="1:25">
      <c r="A47" s="40" t="s">
        <v>30</v>
      </c>
      <c r="B47" s="76">
        <v>649</v>
      </c>
      <c r="C47" s="13" t="s">
        <v>150</v>
      </c>
      <c r="D47" s="71">
        <v>43657</v>
      </c>
      <c r="E47" s="9">
        <v>36.530700000000003</v>
      </c>
      <c r="F47" s="86">
        <v>2700.9</v>
      </c>
      <c r="G47" s="41">
        <f t="shared" si="0"/>
        <v>2.7009E-3</v>
      </c>
      <c r="H47" s="42">
        <v>6.8000000000000005E-2</v>
      </c>
      <c r="I47" s="43">
        <v>730.43100000000004</v>
      </c>
      <c r="J47" s="18">
        <f t="shared" si="1"/>
        <v>7.3043100000000012E-13</v>
      </c>
      <c r="K47" s="120">
        <f>VLOOKUP(B47,Blanks!$B$2:$G$38,5,FALSE)</f>
        <v>5.575150071428571E-15</v>
      </c>
      <c r="L47" s="120">
        <f>VLOOKUP(B47,Blanks!$B$2:$G$38,6,FALSE)</f>
        <v>1.5483100000000001E-15</v>
      </c>
      <c r="M47" s="17">
        <f t="shared" si="3"/>
        <v>7.2485584992857159E-13</v>
      </c>
      <c r="N47" s="123">
        <v>1.5</v>
      </c>
      <c r="O47" s="123">
        <f t="shared" si="4"/>
        <v>3.3478446133113459E+19</v>
      </c>
      <c r="P47" s="2">
        <f t="shared" si="5"/>
        <v>6.0281290107284095E+19</v>
      </c>
      <c r="Q47" s="2">
        <f t="shared" si="6"/>
        <v>186647.36135034508</v>
      </c>
      <c r="R47" s="122">
        <f>((I47*0.000000000000001*P47)-Q47)/E47</f>
        <v>1200214.4950138729</v>
      </c>
      <c r="S47" s="17">
        <v>2.2000095625000002E-14</v>
      </c>
      <c r="T47" s="16">
        <f>S47*P47</f>
        <v>1326194.1467586167</v>
      </c>
      <c r="U47" s="16">
        <f>T47/E47</f>
        <v>36303.551444637429</v>
      </c>
      <c r="V47" s="58">
        <v>193851.777</v>
      </c>
      <c r="W47" s="58">
        <v>4519.5020000000004</v>
      </c>
      <c r="X47" s="124">
        <f>R47/V47</f>
        <v>6.1914031100879354</v>
      </c>
      <c r="Y47" s="60" t="s">
        <v>166</v>
      </c>
    </row>
    <row r="48" spans="1:25">
      <c r="A48" s="40" t="s">
        <v>56</v>
      </c>
      <c r="B48" s="76">
        <v>649</v>
      </c>
      <c r="C48" s="13" t="s">
        <v>156</v>
      </c>
      <c r="D48" s="70">
        <v>44132</v>
      </c>
      <c r="E48" s="9">
        <v>42.506999999999998</v>
      </c>
      <c r="F48" s="76">
        <v>3670.6</v>
      </c>
      <c r="G48" s="41">
        <f t="shared" si="0"/>
        <v>3.6706E-3</v>
      </c>
      <c r="H48" s="7">
        <v>0.45700000000000002</v>
      </c>
      <c r="I48" s="45">
        <v>385.015058333333</v>
      </c>
      <c r="J48" s="18">
        <f t="shared" si="1"/>
        <v>3.8501505833333301E-13</v>
      </c>
      <c r="K48" s="120">
        <f>VLOOKUP(B48,Blanks!$B$2:$G$38,5,FALSE)</f>
        <v>5.575150071428571E-15</v>
      </c>
      <c r="L48" s="120">
        <f>VLOOKUP(B48,Blanks!$B$2:$G$38,6,FALSE)</f>
        <v>1.5483100000000001E-15</v>
      </c>
      <c r="M48" s="17">
        <f t="shared" si="3"/>
        <v>3.7943990826190443E-13</v>
      </c>
      <c r="N48" s="123">
        <v>1.5</v>
      </c>
      <c r="O48" s="123">
        <f t="shared" si="4"/>
        <v>3.3478446133113459E+19</v>
      </c>
      <c r="P48" s="2">
        <f t="shared" si="5"/>
        <v>8.1923989584137503E+19</v>
      </c>
      <c r="Q48" s="2">
        <f t="shared" si="6"/>
        <v>186647.36135034508</v>
      </c>
      <c r="R48" s="122">
        <f>((I48*0.000000000000001*P48)-Q48)/E48</f>
        <v>737650.79321725178</v>
      </c>
      <c r="S48" s="46">
        <v>1.7857100000000001E-14</v>
      </c>
      <c r="T48" s="16">
        <f>S48*P48</f>
        <v>1462924.8744029019</v>
      </c>
      <c r="U48" s="16">
        <f>T48/E48</f>
        <v>34416.093217655958</v>
      </c>
      <c r="V48" s="16">
        <v>106000</v>
      </c>
      <c r="W48" s="46">
        <v>2840</v>
      </c>
      <c r="X48" s="124">
        <f>R48/V48</f>
        <v>6.9589697473325636</v>
      </c>
      <c r="Y48" s="60" t="s">
        <v>166</v>
      </c>
    </row>
    <row r="49" spans="1:25" ht="16">
      <c r="A49" s="49" t="s">
        <v>52</v>
      </c>
      <c r="B49" s="77">
        <v>656</v>
      </c>
      <c r="C49" s="13" t="s">
        <v>155</v>
      </c>
      <c r="D49" s="70">
        <v>44132</v>
      </c>
      <c r="E49" s="56">
        <v>21.805399999999999</v>
      </c>
      <c r="F49" s="50">
        <v>1525.2935990234378</v>
      </c>
      <c r="G49" s="41">
        <f t="shared" si="0"/>
        <v>1.5252935990234377E-3</v>
      </c>
      <c r="H49" s="51">
        <v>0.33705502164186479</v>
      </c>
      <c r="I49" s="45">
        <v>441.998983333333</v>
      </c>
      <c r="J49" s="18">
        <f t="shared" si="1"/>
        <v>4.4199898333333303E-13</v>
      </c>
      <c r="K49" s="126">
        <v>2.3709132887207894E-15</v>
      </c>
      <c r="L49" s="126">
        <v>1.8371881978843004E-15</v>
      </c>
      <c r="M49" s="17">
        <f t="shared" si="3"/>
        <v>4.3962807004461224E-13</v>
      </c>
      <c r="N49" s="123">
        <v>1.5</v>
      </c>
      <c r="O49" s="123">
        <f t="shared" si="4"/>
        <v>3.3478446133113459E+19</v>
      </c>
      <c r="P49" s="2">
        <f t="shared" si="5"/>
        <v>3.4042973061392613E+19</v>
      </c>
      <c r="Q49" s="2">
        <f t="shared" si="6"/>
        <v>79374.492822721819</v>
      </c>
      <c r="R49" s="122">
        <f>((I49*0.000000000000001*P49)-Q49)/E49</f>
        <v>686416.43766942399</v>
      </c>
      <c r="S49" s="6">
        <v>1.9108200000000002E-14</v>
      </c>
      <c r="T49" s="16">
        <f>S49*P49</f>
        <v>650499.93785170245</v>
      </c>
      <c r="U49" s="16">
        <f>T49/E49</f>
        <v>29832.057098319798</v>
      </c>
      <c r="V49" s="17">
        <v>81490.553057699799</v>
      </c>
      <c r="W49" s="46">
        <v>3259.5637978853933</v>
      </c>
      <c r="X49" s="124">
        <f>R49/V49</f>
        <v>8.423263947949934</v>
      </c>
      <c r="Y49" s="60" t="s">
        <v>166</v>
      </c>
    </row>
    <row r="50" spans="1:25">
      <c r="A50" s="40" t="s">
        <v>57</v>
      </c>
      <c r="B50" s="76">
        <v>649</v>
      </c>
      <c r="C50" s="13" t="s">
        <v>156</v>
      </c>
      <c r="D50" s="70">
        <v>44132</v>
      </c>
      <c r="E50" s="9">
        <v>43.0717</v>
      </c>
      <c r="F50" s="76">
        <v>5894.4</v>
      </c>
      <c r="G50" s="41">
        <f t="shared" si="0"/>
        <v>5.8943999999999993E-3</v>
      </c>
      <c r="H50" s="7">
        <v>0.56000000000000005</v>
      </c>
      <c r="I50" s="45">
        <v>239.28704285714301</v>
      </c>
      <c r="J50" s="18">
        <f t="shared" si="1"/>
        <v>2.3928704285714304E-13</v>
      </c>
      <c r="K50" s="120">
        <f>VLOOKUP(B50,Blanks!$B$2:$G$38,5,FALSE)</f>
        <v>5.575150071428571E-15</v>
      </c>
      <c r="L50" s="120">
        <f>VLOOKUP(B50,Blanks!$B$2:$G$38,6,FALSE)</f>
        <v>1.5483100000000001E-15</v>
      </c>
      <c r="M50" s="17">
        <f t="shared" si="3"/>
        <v>2.3371189278571446E-13</v>
      </c>
      <c r="N50" s="123">
        <v>1.5</v>
      </c>
      <c r="O50" s="123">
        <f t="shared" si="4"/>
        <v>3.3478446133113459E+19</v>
      </c>
      <c r="P50" s="2">
        <f t="shared" si="5"/>
        <v>1.3155690192468263E+20</v>
      </c>
      <c r="Q50" s="2">
        <f t="shared" si="6"/>
        <v>186647.36135034508</v>
      </c>
      <c r="R50" s="122">
        <f>((I50*0.000000000000001*P50)-Q50)/E50</f>
        <v>726537.718911818</v>
      </c>
      <c r="S50" s="46">
        <v>1.2850701428571401E-14</v>
      </c>
      <c r="T50" s="16">
        <f>S50*P50</f>
        <v>1690598.4675019467</v>
      </c>
      <c r="U50" s="16">
        <f>T50/E50</f>
        <v>39250.795011618924</v>
      </c>
      <c r="V50" s="16">
        <v>111000</v>
      </c>
      <c r="W50" s="46">
        <v>2400</v>
      </c>
      <c r="X50" s="124">
        <f>R50/V50</f>
        <v>6.5453848550614238</v>
      </c>
      <c r="Y50" s="60" t="s">
        <v>166</v>
      </c>
    </row>
    <row r="51" spans="1:25">
      <c r="A51" s="40" t="s">
        <v>58</v>
      </c>
      <c r="B51" s="76">
        <v>649</v>
      </c>
      <c r="C51" s="13" t="s">
        <v>156</v>
      </c>
      <c r="D51" s="70">
        <v>44132</v>
      </c>
      <c r="E51" s="9">
        <v>25.162199999999999</v>
      </c>
      <c r="F51" s="76">
        <v>5982.8</v>
      </c>
      <c r="G51" s="41">
        <f t="shared" si="0"/>
        <v>5.9827999999999999E-3</v>
      </c>
      <c r="H51" s="7">
        <v>1.107</v>
      </c>
      <c r="I51" s="45">
        <v>58.653308750000001</v>
      </c>
      <c r="J51" s="18">
        <f t="shared" si="1"/>
        <v>5.8653308750000007E-14</v>
      </c>
      <c r="K51" s="120">
        <f>VLOOKUP(B51,Blanks!$B$2:$G$38,5,FALSE)</f>
        <v>5.575150071428571E-15</v>
      </c>
      <c r="L51" s="120">
        <f>VLOOKUP(B51,Blanks!$B$2:$G$38,6,FALSE)</f>
        <v>1.5483100000000001E-15</v>
      </c>
      <c r="M51" s="17">
        <f t="shared" si="3"/>
        <v>5.3078158678571439E-14</v>
      </c>
      <c r="N51" s="123">
        <v>1.5</v>
      </c>
      <c r="O51" s="123">
        <f t="shared" si="4"/>
        <v>3.3478446133113459E+19</v>
      </c>
      <c r="P51" s="2">
        <f t="shared" si="5"/>
        <v>1.3352989835012748E+20</v>
      </c>
      <c r="Q51" s="2">
        <f t="shared" si="6"/>
        <v>186647.36135034508</v>
      </c>
      <c r="R51" s="122">
        <f>((I51*0.000000000000001*P51)-Q51)/E51</f>
        <v>303841.59548591933</v>
      </c>
      <c r="S51" s="46">
        <v>5.020390500000001E-15</v>
      </c>
      <c r="T51" s="16">
        <f>S51*P51</f>
        <v>670372.2331429458</v>
      </c>
      <c r="U51" s="16">
        <f>T51/E51</f>
        <v>26642.035797463886</v>
      </c>
      <c r="V51" s="16">
        <v>51100</v>
      </c>
      <c r="W51" s="46">
        <v>2680</v>
      </c>
      <c r="X51" s="124">
        <f>R51/V51</f>
        <v>5.946019481133451</v>
      </c>
      <c r="Y51" s="60" t="s">
        <v>166</v>
      </c>
    </row>
    <row r="52" spans="1:25" ht="16">
      <c r="A52" s="49" t="s">
        <v>53</v>
      </c>
      <c r="B52" s="77">
        <v>656</v>
      </c>
      <c r="C52" s="13" t="s">
        <v>155</v>
      </c>
      <c r="D52" s="70">
        <v>44132</v>
      </c>
      <c r="E52" s="56">
        <v>22.226500000000001</v>
      </c>
      <c r="F52" s="50">
        <v>5028.8000277683659</v>
      </c>
      <c r="G52" s="41">
        <f t="shared" si="0"/>
        <v>5.0288000277683657E-3</v>
      </c>
      <c r="H52" s="51">
        <v>1.2237548464462031</v>
      </c>
      <c r="I52" s="45">
        <v>451.77297777777801</v>
      </c>
      <c r="J52" s="18">
        <f t="shared" si="1"/>
        <v>4.5177297777777807E-13</v>
      </c>
      <c r="K52" s="126">
        <v>2.3709132887207894E-15</v>
      </c>
      <c r="L52" s="126">
        <v>1.8371881978843004E-15</v>
      </c>
      <c r="M52" s="17">
        <f t="shared" si="3"/>
        <v>4.4940206448905727E-13</v>
      </c>
      <c r="N52" s="123">
        <v>1.5</v>
      </c>
      <c r="O52" s="123">
        <f t="shared" si="4"/>
        <v>3.3478446133113459E+19</v>
      </c>
      <c r="P52" s="2">
        <f t="shared" si="5"/>
        <v>1.1223760722922847E+20</v>
      </c>
      <c r="Q52" s="2">
        <f t="shared" si="6"/>
        <v>79374.492822721819</v>
      </c>
      <c r="R52" s="122">
        <f>((I52*0.000000000000001*P52)-Q52)/E52</f>
        <v>2277755.9914416797</v>
      </c>
      <c r="S52" s="6">
        <v>1.8626700555555601E-14</v>
      </c>
      <c r="T52" s="16">
        <f>S52*P52</f>
        <v>2090616.3009309012</v>
      </c>
      <c r="U52" s="16">
        <f>T52/E52</f>
        <v>94059.627063680789</v>
      </c>
      <c r="V52" s="17">
        <v>386730.49769151246</v>
      </c>
      <c r="W52" s="46">
        <v>7500.8579125421102</v>
      </c>
      <c r="X52" s="124">
        <f>R52/V52</f>
        <v>5.8897759681177311</v>
      </c>
      <c r="Y52" s="60" t="s">
        <v>166</v>
      </c>
    </row>
    <row r="53" spans="1:25" ht="16">
      <c r="A53" s="49" t="s">
        <v>54</v>
      </c>
      <c r="B53" s="77">
        <v>656</v>
      </c>
      <c r="C53" s="13" t="s">
        <v>155</v>
      </c>
      <c r="D53" s="70">
        <v>44132</v>
      </c>
      <c r="E53" s="56">
        <v>21.6661</v>
      </c>
      <c r="F53" s="50">
        <v>3765.5038147804316</v>
      </c>
      <c r="G53" s="41">
        <f t="shared" si="0"/>
        <v>3.7655038147804318E-3</v>
      </c>
      <c r="H53" s="51">
        <v>0.39226928237594949</v>
      </c>
      <c r="I53" s="45">
        <v>846.88</v>
      </c>
      <c r="J53" s="18">
        <f t="shared" si="1"/>
        <v>8.4688000000000002E-13</v>
      </c>
      <c r="K53" s="126">
        <v>2.3709132887207894E-15</v>
      </c>
      <c r="L53" s="126">
        <v>1.8371881978843004E-15</v>
      </c>
      <c r="M53" s="17">
        <f t="shared" si="3"/>
        <v>8.4450908671127923E-13</v>
      </c>
      <c r="N53" s="123">
        <v>1.5</v>
      </c>
      <c r="O53" s="123">
        <f t="shared" si="4"/>
        <v>3.3478446133113459E+19</v>
      </c>
      <c r="P53" s="2">
        <f t="shared" si="5"/>
        <v>8.4042144418106622E+19</v>
      </c>
      <c r="Q53" s="2">
        <f t="shared" si="6"/>
        <v>79374.492822721819</v>
      </c>
      <c r="R53" s="122">
        <f>((I53*0.000000000000001*P53)-Q53)/E53</f>
        <v>3281358.2865390363</v>
      </c>
      <c r="S53" s="6">
        <v>2.4360997500000003E-14</v>
      </c>
      <c r="T53" s="16">
        <f>S53*P53</f>
        <v>2047350.4700641346</v>
      </c>
      <c r="U53" s="16">
        <f>T53/E53</f>
        <v>94495.570040945749</v>
      </c>
      <c r="V53" s="17">
        <v>740600.54113761988</v>
      </c>
      <c r="W53" s="46">
        <v>14257.714042744776</v>
      </c>
      <c r="X53" s="124">
        <f>R53/V53</f>
        <v>4.4306722777958214</v>
      </c>
      <c r="Y53" s="60" t="s">
        <v>166</v>
      </c>
    </row>
    <row r="54" spans="1:25">
      <c r="A54" s="52" t="s">
        <v>107</v>
      </c>
      <c r="B54" s="29">
        <v>448</v>
      </c>
      <c r="C54" s="13" t="s">
        <v>161</v>
      </c>
      <c r="D54" s="70">
        <v>44432</v>
      </c>
      <c r="E54" s="54">
        <v>8.1140000000000008</v>
      </c>
      <c r="F54" s="29">
        <v>2223</v>
      </c>
      <c r="G54" s="41">
        <f t="shared" si="0"/>
        <v>2.2230000000000001E-3</v>
      </c>
      <c r="H54" s="13">
        <v>0.56699999999999995</v>
      </c>
      <c r="I54" s="48">
        <v>17.962999090909101</v>
      </c>
      <c r="J54" s="18">
        <f t="shared" si="1"/>
        <v>1.7962999090909103E-14</v>
      </c>
      <c r="K54" s="120">
        <f>VLOOKUP(B54,Blanks!$B$2:$G$38,5,FALSE)</f>
        <v>1.9700000000000001E-15</v>
      </c>
      <c r="L54" s="120">
        <f>VLOOKUP(B54,Blanks!$B$2:$G$38,6,FALSE)</f>
        <v>2.1000000000000001E-16</v>
      </c>
      <c r="M54" s="17">
        <f t="shared" si="3"/>
        <v>1.5992999090909103E-14</v>
      </c>
      <c r="N54" s="123">
        <v>1.5</v>
      </c>
      <c r="O54" s="123">
        <f t="shared" si="4"/>
        <v>3.3478446133113459E+19</v>
      </c>
      <c r="P54" s="2">
        <f t="shared" si="5"/>
        <v>4.9615057169274151E+19</v>
      </c>
      <c r="Q54" s="2">
        <f t="shared" si="6"/>
        <v>65952.538882233523</v>
      </c>
      <c r="R54" s="122">
        <f>((I54*0.000000000000001*P54)-Q54)/E54</f>
        <v>101710.95488597993</v>
      </c>
      <c r="S54" s="17">
        <v>2.7909504545454505E-15</v>
      </c>
      <c r="T54" s="16">
        <f>S54*P54</f>
        <v>138473.16635888419</v>
      </c>
      <c r="U54" s="16">
        <f>T54/E54</f>
        <v>17065.955922958365</v>
      </c>
      <c r="V54" s="16">
        <v>13100</v>
      </c>
      <c r="W54" s="16">
        <v>1000</v>
      </c>
      <c r="X54" s="124">
        <f>R54/V54</f>
        <v>7.7641950294641164</v>
      </c>
      <c r="Y54" t="s">
        <v>172</v>
      </c>
    </row>
    <row r="55" spans="1:25">
      <c r="A55" s="40" t="s">
        <v>28</v>
      </c>
      <c r="B55" s="76">
        <v>462</v>
      </c>
      <c r="C55" s="13" t="s">
        <v>153</v>
      </c>
      <c r="D55" s="70">
        <v>44097</v>
      </c>
      <c r="E55" s="9">
        <v>22.595300000000002</v>
      </c>
      <c r="F55" s="86">
        <v>2091.5</v>
      </c>
      <c r="G55" s="41">
        <f t="shared" si="0"/>
        <v>2.0915E-3</v>
      </c>
      <c r="H55" s="42">
        <v>0.59099999999999997</v>
      </c>
      <c r="I55" s="45">
        <v>2204.91</v>
      </c>
      <c r="J55" s="18">
        <f t="shared" si="1"/>
        <v>2.2049100000000001E-12</v>
      </c>
      <c r="K55" s="120">
        <f>VLOOKUP(B55,Blanks!$B$2:$G$38,5,FALSE)</f>
        <v>1.3017399166666702E-15</v>
      </c>
      <c r="L55" s="120">
        <f>VLOOKUP(B55,Blanks!$B$2:$G$38,6,FALSE)</f>
        <v>1.31743016666667E-15</v>
      </c>
      <c r="M55" s="17">
        <f t="shared" si="3"/>
        <v>2.2036082600833336E-12</v>
      </c>
      <c r="N55" s="123">
        <v>1.5</v>
      </c>
      <c r="O55" s="123">
        <f t="shared" si="4"/>
        <v>3.3478446133113459E+19</v>
      </c>
      <c r="P55" s="2">
        <f t="shared" si="5"/>
        <v>4.6680113391604531E+19</v>
      </c>
      <c r="Q55" s="2">
        <f t="shared" si="6"/>
        <v>43580.229679448719</v>
      </c>
      <c r="R55" s="122">
        <f>((I55*0.000000000000001*P55)-Q55)/E55</f>
        <v>4553241.9834480314</v>
      </c>
      <c r="S55" s="46">
        <v>5.438109818181821E-14</v>
      </c>
      <c r="T55" s="16">
        <f>S55*P55</f>
        <v>2538515.829487253</v>
      </c>
      <c r="U55" s="16">
        <f>T55/E55</f>
        <v>112347.07348374453</v>
      </c>
      <c r="V55" s="58">
        <v>634000</v>
      </c>
      <c r="W55" s="84">
        <v>8280</v>
      </c>
      <c r="X55" s="124">
        <f>R55/V55</f>
        <v>7.1817696899811221</v>
      </c>
      <c r="Y55" s="67" t="s">
        <v>175</v>
      </c>
    </row>
    <row r="56" spans="1:25">
      <c r="A56" s="40" t="s">
        <v>114</v>
      </c>
      <c r="B56" s="76">
        <v>465</v>
      </c>
      <c r="C56" s="13" t="s">
        <v>162</v>
      </c>
      <c r="D56" s="70">
        <v>44530</v>
      </c>
      <c r="E56" s="9">
        <v>20.0337</v>
      </c>
      <c r="F56" s="76">
        <v>2711.3</v>
      </c>
      <c r="G56" s="41">
        <f t="shared" si="0"/>
        <v>2.7113000000000003E-3</v>
      </c>
      <c r="H56" s="7">
        <v>1.0489999999999999</v>
      </c>
      <c r="I56" s="48">
        <v>214.666</v>
      </c>
      <c r="J56" s="18">
        <f t="shared" si="1"/>
        <v>2.1466600000000002E-13</v>
      </c>
      <c r="K56" s="120">
        <f>VLOOKUP(B56,Blanks!$B$2:$G$38,5,FALSE)</f>
        <v>1.74436E-15</v>
      </c>
      <c r="L56" s="120">
        <f>VLOOKUP(B56,Blanks!$B$2:$G$38,6,FALSE)</f>
        <v>1.2078701818181802E-15</v>
      </c>
      <c r="M56" s="17">
        <f t="shared" si="3"/>
        <v>2.1292164000000002E-13</v>
      </c>
      <c r="N56" s="123">
        <v>1.5</v>
      </c>
      <c r="O56" s="123">
        <f t="shared" si="4"/>
        <v>3.3478446133113459E+19</v>
      </c>
      <c r="P56" s="2">
        <f t="shared" si="5"/>
        <v>6.0513407333807014E+19</v>
      </c>
      <c r="Q56" s="2">
        <f t="shared" si="6"/>
        <v>58398.462296757796</v>
      </c>
      <c r="R56" s="122">
        <f>((I56*0.000000000000001*P56)-Q56)/E56</f>
        <v>645500.96269896522</v>
      </c>
      <c r="S56" s="6">
        <v>1.0612000666666701E-14</v>
      </c>
      <c r="T56" s="16">
        <f>S56*P56</f>
        <v>642168.31896863366</v>
      </c>
      <c r="U56" s="16">
        <f>T56/E56</f>
        <v>32054.404277224559</v>
      </c>
      <c r="V56" s="16">
        <v>94300</v>
      </c>
      <c r="W56" s="46">
        <v>1900</v>
      </c>
      <c r="X56" s="124">
        <f>R56/V56</f>
        <v>6.8451851823856336</v>
      </c>
      <c r="Y56" s="60" t="s">
        <v>176</v>
      </c>
    </row>
    <row r="57" spans="1:25">
      <c r="A57" s="40" t="s">
        <v>69</v>
      </c>
      <c r="B57" s="76">
        <v>450</v>
      </c>
      <c r="C57" s="13" t="s">
        <v>157</v>
      </c>
      <c r="D57" s="70">
        <v>44132</v>
      </c>
      <c r="E57" s="9">
        <v>20.445399999999999</v>
      </c>
      <c r="F57" s="76">
        <v>2638.2</v>
      </c>
      <c r="G57" s="41">
        <f t="shared" si="0"/>
        <v>2.6381999999999998E-3</v>
      </c>
      <c r="H57" s="7">
        <v>9.9000000000000005E-2</v>
      </c>
      <c r="I57" s="45">
        <v>288.15094666666698</v>
      </c>
      <c r="J57" s="18">
        <f t="shared" si="1"/>
        <v>2.8815094666666699E-13</v>
      </c>
      <c r="K57" s="120">
        <f>VLOOKUP(B57,Blanks!$B$2:$G$38,5,FALSE)</f>
        <v>4.0237302500000004E-15</v>
      </c>
      <c r="L57" s="120">
        <f>VLOOKUP(B57,Blanks!$B$2:$G$38,6,FALSE)</f>
        <v>1.4272199999999999E-15</v>
      </c>
      <c r="M57" s="17">
        <f t="shared" si="3"/>
        <v>2.8412721641666701E-13</v>
      </c>
      <c r="N57" s="123">
        <v>1.5</v>
      </c>
      <c r="O57" s="123">
        <f t="shared" si="4"/>
        <v>3.3478446133113459E+19</v>
      </c>
      <c r="P57" s="2">
        <f t="shared" si="5"/>
        <v>5.8881891058919948E+19</v>
      </c>
      <c r="Q57" s="2">
        <f t="shared" si="6"/>
        <v>134708.23642880417</v>
      </c>
      <c r="R57" s="122">
        <f>((I57*0.000000000000001*P57)-Q57)/E57</f>
        <v>823273.91069495014</v>
      </c>
      <c r="S57" s="46">
        <v>1.8846800000000002E-14</v>
      </c>
      <c r="T57" s="16">
        <f>S57*P57</f>
        <v>1109735.2244092526</v>
      </c>
      <c r="U57" s="16">
        <f>T57/E57</f>
        <v>54277.99037481549</v>
      </c>
      <c r="V57" s="16">
        <v>114000</v>
      </c>
      <c r="W57" s="46">
        <v>2700</v>
      </c>
      <c r="X57" s="124">
        <f>R57/V57</f>
        <v>7.2217009710083344</v>
      </c>
      <c r="Y57" s="60" t="s">
        <v>176</v>
      </c>
    </row>
    <row r="58" spans="1:25">
      <c r="A58" s="40" t="s">
        <v>33</v>
      </c>
      <c r="B58" s="76">
        <v>449</v>
      </c>
      <c r="C58" s="13" t="s">
        <v>151</v>
      </c>
      <c r="D58" s="71">
        <v>43657</v>
      </c>
      <c r="E58" s="9">
        <v>20.782299999999999</v>
      </c>
      <c r="F58" s="29">
        <v>2114.8000000000002</v>
      </c>
      <c r="G58" s="41">
        <f t="shared" si="0"/>
        <v>2.1148E-3</v>
      </c>
      <c r="H58" s="44">
        <v>0.28499999999999998</v>
      </c>
      <c r="I58" s="45">
        <v>164.154026315789</v>
      </c>
      <c r="J58" s="18">
        <f t="shared" si="1"/>
        <v>1.64154026315789E-13</v>
      </c>
      <c r="K58" s="120">
        <f>VLOOKUP(B58,Blanks!$B$2:$G$38,5,FALSE)</f>
        <v>8.530320625E-16</v>
      </c>
      <c r="L58" s="120">
        <f>VLOOKUP(B58,Blanks!$B$2:$G$38,6,FALSE)</f>
        <v>6.7003287500000004E-16</v>
      </c>
      <c r="M58" s="17">
        <f t="shared" si="3"/>
        <v>1.6330099425328901E-13</v>
      </c>
      <c r="N58" s="123">
        <v>1.5</v>
      </c>
      <c r="O58" s="123">
        <f t="shared" si="4"/>
        <v>3.3478446133113459E+19</v>
      </c>
      <c r="P58" s="2">
        <f t="shared" si="5"/>
        <v>4.7200145254872236E+19</v>
      </c>
      <c r="Q58" s="2">
        <f t="shared" si="6"/>
        <v>28558.187954224923</v>
      </c>
      <c r="R58" s="122">
        <f>((I58*0.000000000000001*P58)-Q58)/E58</f>
        <v>371447.61158885859</v>
      </c>
      <c r="S58" s="17">
        <v>6.6941600000000007E-15</v>
      </c>
      <c r="T58" s="16">
        <f>S58*P58</f>
        <v>315965.32435935555</v>
      </c>
      <c r="U58" s="16">
        <f>T58/E58</f>
        <v>15203.578254541391</v>
      </c>
      <c r="V58" s="16">
        <v>50200</v>
      </c>
      <c r="W58" s="16">
        <v>1100</v>
      </c>
      <c r="X58" s="124">
        <f>R58/V58</f>
        <v>7.3993548125270632</v>
      </c>
      <c r="Y58" s="60" t="s">
        <v>176</v>
      </c>
    </row>
    <row r="59" spans="1:25">
      <c r="A59" s="40" t="s">
        <v>65</v>
      </c>
      <c r="B59" s="76">
        <v>451</v>
      </c>
      <c r="C59" s="13" t="s">
        <v>157</v>
      </c>
      <c r="D59" s="70">
        <v>44132</v>
      </c>
      <c r="E59" s="9">
        <v>20.011299999999999</v>
      </c>
      <c r="F59" s="76">
        <v>1677.3</v>
      </c>
      <c r="G59" s="41">
        <f t="shared" si="0"/>
        <v>1.6773000000000001E-3</v>
      </c>
      <c r="H59" s="7">
        <v>0.55100000000000005</v>
      </c>
      <c r="I59" s="45">
        <v>177.678971428571</v>
      </c>
      <c r="J59" s="18">
        <f t="shared" si="1"/>
        <v>1.7767897142857101E-13</v>
      </c>
      <c r="K59" s="126">
        <v>2.3709132887207894E-15</v>
      </c>
      <c r="L59" s="126">
        <v>1.8371881978843004E-15</v>
      </c>
      <c r="M59" s="17">
        <f t="shared" si="3"/>
        <v>1.7530805813985022E-13</v>
      </c>
      <c r="N59" s="123">
        <v>1.5</v>
      </c>
      <c r="O59" s="123">
        <f t="shared" si="4"/>
        <v>3.3478446133113459E+19</v>
      </c>
      <c r="P59" s="2">
        <f t="shared" si="5"/>
        <v>3.7435598466047468E+19</v>
      </c>
      <c r="Q59" s="2">
        <f t="shared" si="6"/>
        <v>79374.492822721819</v>
      </c>
      <c r="R59" s="122">
        <f>((I59*0.000000000000001*P59)-Q59)/E59</f>
        <v>328421.64864039735</v>
      </c>
      <c r="S59" s="46">
        <v>1.0843598571428602E-14</v>
      </c>
      <c r="T59" s="16">
        <f>S59*P59</f>
        <v>405936.60204700707</v>
      </c>
      <c r="U59" s="16">
        <f>T59/E59</f>
        <v>20285.368868939404</v>
      </c>
      <c r="V59" s="16">
        <v>46800</v>
      </c>
      <c r="W59" s="46">
        <v>1100</v>
      </c>
      <c r="X59" s="124">
        <f>R59/V59</f>
        <v>7.0175565948802854</v>
      </c>
      <c r="Y59" s="60" t="s">
        <v>176</v>
      </c>
    </row>
    <row r="60" spans="1:25">
      <c r="A60" s="40" t="s">
        <v>66</v>
      </c>
      <c r="B60" s="76">
        <v>450</v>
      </c>
      <c r="C60" s="13" t="s">
        <v>157</v>
      </c>
      <c r="D60" s="70">
        <v>44132</v>
      </c>
      <c r="E60" s="9">
        <v>20.217500000000001</v>
      </c>
      <c r="F60" s="76">
        <v>1947.1</v>
      </c>
      <c r="G60" s="41">
        <f t="shared" si="0"/>
        <v>1.9471E-3</v>
      </c>
      <c r="H60" s="7">
        <v>0.76700000000000002</v>
      </c>
      <c r="I60" s="45">
        <v>238.31398125000001</v>
      </c>
      <c r="J60" s="18">
        <f t="shared" si="1"/>
        <v>2.3831398125000005E-13</v>
      </c>
      <c r="K60" s="120">
        <f>VLOOKUP(B60,Blanks!$B$2:$G$38,5,FALSE)</f>
        <v>4.0237302500000004E-15</v>
      </c>
      <c r="L60" s="120">
        <f>VLOOKUP(B60,Blanks!$B$2:$G$38,6,FALSE)</f>
        <v>1.4272199999999999E-15</v>
      </c>
      <c r="M60" s="17">
        <f t="shared" si="3"/>
        <v>2.3429025100000007E-13</v>
      </c>
      <c r="N60" s="123">
        <v>1.5</v>
      </c>
      <c r="O60" s="123">
        <f t="shared" si="4"/>
        <v>3.3478446133113459E+19</v>
      </c>
      <c r="P60" s="2">
        <f t="shared" si="5"/>
        <v>4.345725497719015E+19</v>
      </c>
      <c r="Q60" s="2">
        <f t="shared" si="6"/>
        <v>134708.23642880417</v>
      </c>
      <c r="R60" s="122">
        <f>((I60*0.000000000000001*P60)-Q60)/E60</f>
        <v>505589.87072495406</v>
      </c>
      <c r="S60" s="46">
        <v>1.2600901875000001E-14</v>
      </c>
      <c r="T60" s="16">
        <f>S60*P60</f>
        <v>547600.60572442843</v>
      </c>
      <c r="U60" s="16">
        <f>T60/E60</f>
        <v>27085.475737575289</v>
      </c>
      <c r="V60" s="16">
        <v>82300</v>
      </c>
      <c r="W60" s="46">
        <v>1900</v>
      </c>
      <c r="X60" s="124">
        <f>R60/V60</f>
        <v>6.1432548083226495</v>
      </c>
      <c r="Y60" s="60" t="s">
        <v>176</v>
      </c>
    </row>
    <row r="61" spans="1:25">
      <c r="A61" s="40" t="s">
        <v>67</v>
      </c>
      <c r="B61" s="76">
        <v>450</v>
      </c>
      <c r="C61" s="13" t="s">
        <v>157</v>
      </c>
      <c r="D61" s="70">
        <v>44132</v>
      </c>
      <c r="E61" s="9">
        <v>15.1737</v>
      </c>
      <c r="F61" s="76">
        <v>1987.7</v>
      </c>
      <c r="G61" s="41">
        <f t="shared" si="0"/>
        <v>1.9877000000000002E-3</v>
      </c>
      <c r="H61" s="7">
        <v>1.169</v>
      </c>
      <c r="I61" s="45">
        <v>385.97506874999999</v>
      </c>
      <c r="J61" s="18">
        <f t="shared" si="1"/>
        <v>3.8597506875000002E-13</v>
      </c>
      <c r="K61" s="120">
        <f>VLOOKUP(B61,Blanks!$B$2:$G$38,5,FALSE)</f>
        <v>4.0237302500000004E-15</v>
      </c>
      <c r="L61" s="120">
        <f>VLOOKUP(B61,Blanks!$B$2:$G$38,6,FALSE)</f>
        <v>1.4272199999999999E-15</v>
      </c>
      <c r="M61" s="17">
        <f t="shared" si="3"/>
        <v>3.8195133850000004E-13</v>
      </c>
      <c r="N61" s="123">
        <v>1.5</v>
      </c>
      <c r="O61" s="123">
        <f t="shared" si="4"/>
        <v>3.3478446133113459E+19</v>
      </c>
      <c r="P61" s="2">
        <f t="shared" si="5"/>
        <v>4.4363404919193084E+19</v>
      </c>
      <c r="Q61" s="2">
        <f t="shared" si="6"/>
        <v>134708.23642880417</v>
      </c>
      <c r="R61" s="122">
        <f>((I61*0.000000000000001*P61)-Q61)/E61</f>
        <v>1119599.0448763871</v>
      </c>
      <c r="S61" s="46">
        <v>1.68717975E-14</v>
      </c>
      <c r="T61" s="16">
        <f>S61*P61</f>
        <v>748490.38420712959</v>
      </c>
      <c r="U61" s="16">
        <f>T61/E61</f>
        <v>49328.139096405597</v>
      </c>
      <c r="V61" s="16">
        <v>156000</v>
      </c>
      <c r="W61" s="46">
        <v>4900</v>
      </c>
      <c r="X61" s="124">
        <f>R61/V61</f>
        <v>7.1769169543358151</v>
      </c>
      <c r="Y61" s="60" t="s">
        <v>176</v>
      </c>
    </row>
    <row r="62" spans="1:25">
      <c r="A62" s="40" t="s">
        <v>68</v>
      </c>
      <c r="B62" s="76">
        <v>450</v>
      </c>
      <c r="C62" s="13" t="s">
        <v>157</v>
      </c>
      <c r="D62" s="70">
        <v>44132</v>
      </c>
      <c r="E62" s="9">
        <v>20.830200000000001</v>
      </c>
      <c r="F62" s="76">
        <v>2938.2</v>
      </c>
      <c r="G62" s="41">
        <f t="shared" si="0"/>
        <v>2.9381999999999998E-3</v>
      </c>
      <c r="H62" s="7">
        <v>0.746</v>
      </c>
      <c r="I62" s="45">
        <v>126.50802666666701</v>
      </c>
      <c r="J62" s="18">
        <f t="shared" si="1"/>
        <v>1.26508026666667E-13</v>
      </c>
      <c r="K62" s="120">
        <f>VLOOKUP(B62,Blanks!$B$2:$G$38,5,FALSE)</f>
        <v>4.0237302500000004E-15</v>
      </c>
      <c r="L62" s="120">
        <f>VLOOKUP(B62,Blanks!$B$2:$G$38,6,FALSE)</f>
        <v>1.4272199999999999E-15</v>
      </c>
      <c r="M62" s="17">
        <f t="shared" si="3"/>
        <v>1.22484296416667E-13</v>
      </c>
      <c r="N62" s="123">
        <v>1.5</v>
      </c>
      <c r="O62" s="123">
        <f t="shared" si="4"/>
        <v>3.3478446133113459E+19</v>
      </c>
      <c r="P62" s="2">
        <f t="shared" si="5"/>
        <v>6.5577580285542638E+19</v>
      </c>
      <c r="Q62" s="2">
        <f t="shared" si="6"/>
        <v>134708.23642880417</v>
      </c>
      <c r="R62" s="122">
        <f>((I62*0.000000000000001*P62)-Q62)/E62</f>
        <v>391805.26538728003</v>
      </c>
      <c r="S62" s="46">
        <v>8.7500693333333309E-15</v>
      </c>
      <c r="T62" s="16">
        <f>S62*P62</f>
        <v>573808.37421073101</v>
      </c>
      <c r="U62" s="16">
        <f>T62/E62</f>
        <v>27546.945022646494</v>
      </c>
      <c r="V62" s="16">
        <v>65100</v>
      </c>
      <c r="W62" s="46">
        <v>1400</v>
      </c>
      <c r="X62" s="124">
        <f>R62/V62</f>
        <v>6.018514061248541</v>
      </c>
      <c r="Y62" s="60" t="s">
        <v>176</v>
      </c>
    </row>
    <row r="63" spans="1:25">
      <c r="A63" s="40" t="s">
        <v>34</v>
      </c>
      <c r="B63" s="76">
        <v>449</v>
      </c>
      <c r="C63" s="13" t="s">
        <v>151</v>
      </c>
      <c r="D63" s="71">
        <v>43657</v>
      </c>
      <c r="E63" s="9">
        <v>20.233699999999999</v>
      </c>
      <c r="F63" s="29">
        <v>1982.1</v>
      </c>
      <c r="G63" s="41">
        <f t="shared" si="0"/>
        <v>1.9821000000000001E-3</v>
      </c>
      <c r="H63" s="44">
        <v>4.8000000000000001E-2</v>
      </c>
      <c r="I63" s="45">
        <v>206.20406249999999</v>
      </c>
      <c r="J63" s="18">
        <f t="shared" si="1"/>
        <v>2.0620406250000002E-13</v>
      </c>
      <c r="K63" s="120">
        <f>VLOOKUP(B63,Blanks!$B$2:$G$38,5,FALSE)</f>
        <v>8.530320625E-16</v>
      </c>
      <c r="L63" s="120">
        <f>VLOOKUP(B63,Blanks!$B$2:$G$38,6,FALSE)</f>
        <v>6.7003287500000004E-16</v>
      </c>
      <c r="M63" s="17">
        <f t="shared" si="3"/>
        <v>2.0535103043750002E-13</v>
      </c>
      <c r="N63" s="123">
        <v>1.5</v>
      </c>
      <c r="O63" s="123">
        <f t="shared" si="4"/>
        <v>3.3478446133113459E+19</v>
      </c>
      <c r="P63" s="2">
        <f t="shared" si="5"/>
        <v>4.4238418720296133E+19</v>
      </c>
      <c r="Q63" s="2">
        <f t="shared" si="6"/>
        <v>28558.187954224923</v>
      </c>
      <c r="R63" s="122">
        <f>((I63*0.000000000000001*P63)-Q63)/E63</f>
        <v>449427.61189238203</v>
      </c>
      <c r="S63" s="17">
        <v>7.4459691666666705E-15</v>
      </c>
      <c r="T63" s="16">
        <f>S63*P63</f>
        <v>329397.90177341463</v>
      </c>
      <c r="U63" s="16">
        <f>T63/E63</f>
        <v>16279.667177699315</v>
      </c>
      <c r="V63" s="16">
        <v>61900</v>
      </c>
      <c r="W63" s="16">
        <v>1700</v>
      </c>
      <c r="X63" s="124">
        <f>R63/V63</f>
        <v>7.2605430031079488</v>
      </c>
      <c r="Y63" s="60" t="s">
        <v>176</v>
      </c>
    </row>
    <row r="64" spans="1:25">
      <c r="A64" s="40" t="s">
        <v>115</v>
      </c>
      <c r="B64" s="76">
        <v>468</v>
      </c>
      <c r="C64" s="13" t="s">
        <v>162</v>
      </c>
      <c r="D64" s="70">
        <v>44530</v>
      </c>
      <c r="E64" s="9">
        <v>9.1158000000000001</v>
      </c>
      <c r="F64" s="76">
        <v>2842.2</v>
      </c>
      <c r="G64" s="41">
        <f t="shared" si="0"/>
        <v>2.8422E-3</v>
      </c>
      <c r="H64" s="7">
        <v>2.915</v>
      </c>
      <c r="I64" s="48">
        <v>24.1246008333333</v>
      </c>
      <c r="J64" s="18">
        <f t="shared" si="1"/>
        <v>2.4124600833333302E-14</v>
      </c>
      <c r="K64" s="120">
        <f>VLOOKUP(B64,Blanks!$B$2:$G$38,5,FALSE)</f>
        <v>8.5812687499999997E-16</v>
      </c>
      <c r="L64" s="120">
        <f>VLOOKUP(B64,Blanks!$B$2:$G$38,6,FALSE)</f>
        <v>6.7403312500000006E-16</v>
      </c>
      <c r="M64" s="17">
        <f t="shared" si="3"/>
        <v>2.3266473958333303E-14</v>
      </c>
      <c r="N64" s="123">
        <v>1.5</v>
      </c>
      <c r="O64" s="123">
        <f t="shared" si="4"/>
        <v>3.3478446133113459E+19</v>
      </c>
      <c r="P64" s="2">
        <f t="shared" si="5"/>
        <v>6.3434959733023384E+19</v>
      </c>
      <c r="Q64" s="2">
        <f t="shared" si="6"/>
        <v>28728.754360064486</v>
      </c>
      <c r="R64" s="122">
        <f>((I64*0.000000000000001*P64)-Q64)/E64</f>
        <v>164726.55478155467</v>
      </c>
      <c r="S64" s="6">
        <v>2.4945502500000002E-15</v>
      </c>
      <c r="T64" s="16">
        <f>S64*P64</f>
        <v>158241.69466075342</v>
      </c>
      <c r="U64" s="16">
        <f>T64/E64</f>
        <v>17359.057313757807</v>
      </c>
      <c r="V64" s="16">
        <v>35400</v>
      </c>
      <c r="W64" s="46">
        <v>1500</v>
      </c>
      <c r="X64" s="124">
        <f>R64/V64</f>
        <v>4.6532925079535215</v>
      </c>
      <c r="Y64" t="s">
        <v>172</v>
      </c>
    </row>
    <row r="65" spans="1:25">
      <c r="A65" s="40" t="s">
        <v>112</v>
      </c>
      <c r="B65" s="76">
        <v>455</v>
      </c>
      <c r="C65" s="13" t="s">
        <v>162</v>
      </c>
      <c r="D65" s="70">
        <v>44530</v>
      </c>
      <c r="E65" s="9">
        <v>24.810199999999998</v>
      </c>
      <c r="F65" s="76">
        <v>4555.3</v>
      </c>
      <c r="G65" s="41">
        <f t="shared" si="0"/>
        <v>4.5553E-3</v>
      </c>
      <c r="H65" s="7">
        <v>0.97199999999999998</v>
      </c>
      <c r="I65" s="48">
        <v>102.352</v>
      </c>
      <c r="J65" s="18">
        <f t="shared" si="1"/>
        <v>1.0235200000000001E-13</v>
      </c>
      <c r="K65" s="126">
        <v>2.3709132887207894E-15</v>
      </c>
      <c r="L65" s="126">
        <v>1.8371881978843004E-15</v>
      </c>
      <c r="M65" s="17">
        <f t="shared" si="3"/>
        <v>9.9981086711279212E-14</v>
      </c>
      <c r="N65" s="123">
        <v>1.5</v>
      </c>
      <c r="O65" s="123">
        <f t="shared" si="4"/>
        <v>3.3478446133113459E+19</v>
      </c>
      <c r="P65" s="2">
        <f t="shared" si="5"/>
        <v>1.0166957711344783E+20</v>
      </c>
      <c r="Q65" s="2">
        <f t="shared" si="6"/>
        <v>79374.492822721819</v>
      </c>
      <c r="R65" s="122">
        <f>((I65*0.000000000000001*P65)-Q65)/E65</f>
        <v>416228.40863406553</v>
      </c>
      <c r="S65" s="6">
        <v>4.9775200000000005E-15</v>
      </c>
      <c r="T65" s="16">
        <f>S65*P65</f>
        <v>506062.35347372887</v>
      </c>
      <c r="U65" s="16">
        <f>T65/E65</f>
        <v>20397.350826423364</v>
      </c>
      <c r="V65" s="16">
        <v>66400</v>
      </c>
      <c r="W65" s="46">
        <v>1800</v>
      </c>
      <c r="X65" s="124">
        <f>R65/V65</f>
        <v>6.2685001300311072</v>
      </c>
      <c r="Y65" t="s">
        <v>172</v>
      </c>
    </row>
    <row r="66" spans="1:25">
      <c r="A66" s="40" t="s">
        <v>82</v>
      </c>
      <c r="B66" s="76">
        <v>440</v>
      </c>
      <c r="C66" s="13" t="s">
        <v>159</v>
      </c>
      <c r="D66" s="70">
        <v>44432</v>
      </c>
      <c r="E66" s="9">
        <v>21.664400000000001</v>
      </c>
      <c r="F66" s="76">
        <v>2119.9</v>
      </c>
      <c r="G66" s="41">
        <f t="shared" si="0"/>
        <v>2.1199000000000001E-3</v>
      </c>
      <c r="H66" s="7">
        <v>7.0999999999999994E-2</v>
      </c>
      <c r="I66" s="48">
        <v>159.37799000000001</v>
      </c>
      <c r="J66" s="18">
        <f t="shared" si="1"/>
        <v>1.5937799000000002E-13</v>
      </c>
      <c r="K66" s="120">
        <f>VLOOKUP(B66,Blanks!$B$2:$G$38,5,FALSE)</f>
        <v>1.3116200000000002E-15</v>
      </c>
      <c r="L66" s="120">
        <f>VLOOKUP(B66,Blanks!$B$2:$G$38,6,FALSE)</f>
        <v>1.0303400625000001E-15</v>
      </c>
      <c r="M66" s="17">
        <f t="shared" si="3"/>
        <v>1.5806637000000001E-13</v>
      </c>
      <c r="N66" s="123">
        <v>1.5</v>
      </c>
      <c r="O66" s="123">
        <f t="shared" si="4"/>
        <v>3.3478446133113459E+19</v>
      </c>
      <c r="P66" s="2">
        <f t="shared" si="5"/>
        <v>4.7313971971724812E+19</v>
      </c>
      <c r="Q66" s="2">
        <f t="shared" si="6"/>
        <v>43910.99951711428</v>
      </c>
      <c r="R66" s="122">
        <f>((I66*0.000000000000001*P66)-Q66)/E66</f>
        <v>346046.72883868113</v>
      </c>
      <c r="S66" s="6">
        <v>6.2984790000000007E-15</v>
      </c>
      <c r="T66" s="16">
        <f>S66*P66</f>
        <v>298006.05887049733</v>
      </c>
      <c r="U66" s="16">
        <f>T66/E66</f>
        <v>13755.564837729054</v>
      </c>
      <c r="V66" s="16">
        <v>50500</v>
      </c>
      <c r="W66" s="46">
        <v>1300</v>
      </c>
      <c r="X66" s="124">
        <f>R66/V66</f>
        <v>6.8524104720530916</v>
      </c>
      <c r="Y66" s="60" t="s">
        <v>177</v>
      </c>
    </row>
    <row r="67" spans="1:25">
      <c r="A67" s="40" t="s">
        <v>17</v>
      </c>
      <c r="B67" s="76">
        <v>440</v>
      </c>
      <c r="C67" s="13" t="s">
        <v>152</v>
      </c>
      <c r="D67" s="70">
        <v>44097</v>
      </c>
      <c r="E67" s="9">
        <v>21.857800000000001</v>
      </c>
      <c r="F67" s="29">
        <v>1929.4</v>
      </c>
      <c r="G67" s="41">
        <f t="shared" si="0"/>
        <v>1.9294000000000002E-3</v>
      </c>
      <c r="H67" s="44">
        <v>0.41199999999999998</v>
      </c>
      <c r="I67" s="43">
        <v>173.33</v>
      </c>
      <c r="J67" s="18">
        <f t="shared" si="1"/>
        <v>1.7333000000000003E-13</v>
      </c>
      <c r="K67" s="120">
        <f>VLOOKUP(B67,Blanks!$B$2:$G$38,5,FALSE)</f>
        <v>1.3116200000000002E-15</v>
      </c>
      <c r="L67" s="120">
        <f>VLOOKUP(B67,Blanks!$B$2:$G$38,6,FALSE)</f>
        <v>1.0303400625000001E-15</v>
      </c>
      <c r="M67" s="17">
        <f t="shared" si="3"/>
        <v>1.7201838000000002E-13</v>
      </c>
      <c r="N67" s="123">
        <v>1.5</v>
      </c>
      <c r="O67" s="123">
        <f t="shared" si="4"/>
        <v>3.3478446133113459E+19</v>
      </c>
      <c r="P67" s="2">
        <f t="shared" si="5"/>
        <v>4.3062209312819405E+19</v>
      </c>
      <c r="Q67" s="2">
        <f t="shared" si="6"/>
        <v>43910.99951711428</v>
      </c>
      <c r="R67" s="122">
        <f>((I67*0.000000000000001*P67)-Q67)/E67</f>
        <v>339469.74263987568</v>
      </c>
      <c r="S67" s="46">
        <v>9.5898293750000016E-15</v>
      </c>
      <c r="T67" s="16">
        <f>S67*P67</f>
        <v>412959.23982047418</v>
      </c>
      <c r="U67" s="16">
        <f>T67/E67</f>
        <v>18892.991967191309</v>
      </c>
      <c r="V67" s="16">
        <v>50400</v>
      </c>
      <c r="W67" s="16">
        <v>1200</v>
      </c>
      <c r="X67" s="124">
        <f>R67/V67</f>
        <v>6.7355107666642002</v>
      </c>
      <c r="Y67" s="60" t="s">
        <v>177</v>
      </c>
    </row>
    <row r="68" spans="1:25">
      <c r="A68" s="40" t="s">
        <v>83</v>
      </c>
      <c r="B68" s="76">
        <v>440</v>
      </c>
      <c r="C68" s="13" t="s">
        <v>159</v>
      </c>
      <c r="D68" s="70">
        <v>44432</v>
      </c>
      <c r="E68" s="9">
        <v>21.953099999999999</v>
      </c>
      <c r="F68" s="76">
        <v>1997.6</v>
      </c>
      <c r="G68" s="41">
        <f t="shared" si="0"/>
        <v>1.9976E-3</v>
      </c>
      <c r="H68" s="7">
        <v>8.2000000000000003E-2</v>
      </c>
      <c r="I68" s="48">
        <v>236.01201</v>
      </c>
      <c r="J68" s="18">
        <f t="shared" si="1"/>
        <v>2.3601201E-13</v>
      </c>
      <c r="K68" s="120">
        <f>VLOOKUP(B68,Blanks!$B$2:$G$38,5,FALSE)</f>
        <v>1.3116200000000002E-15</v>
      </c>
      <c r="L68" s="120">
        <f>VLOOKUP(B68,Blanks!$B$2:$G$38,6,FALSE)</f>
        <v>1.0303400625000001E-15</v>
      </c>
      <c r="M68" s="17">
        <f t="shared" si="3"/>
        <v>2.3470038999999999E-13</v>
      </c>
      <c r="N68" s="123">
        <v>1.5</v>
      </c>
      <c r="O68" s="123">
        <f t="shared" si="4"/>
        <v>3.3478446133113459E+19</v>
      </c>
      <c r="P68" s="2">
        <f t="shared" si="5"/>
        <v>4.4584362663671636E+19</v>
      </c>
      <c r="Q68" s="2">
        <f t="shared" si="6"/>
        <v>43910.99951711428</v>
      </c>
      <c r="R68" s="122">
        <f>((I68*0.000000000000001*P68)-Q68)/E68</f>
        <v>477314.5499863337</v>
      </c>
      <c r="S68" s="6">
        <v>8.8373510000000005E-15</v>
      </c>
      <c r="T68" s="16">
        <f>S68*P68</f>
        <v>394007.66197016119</v>
      </c>
      <c r="U68" s="16">
        <f>T68/E68</f>
        <v>17947.70041452739</v>
      </c>
      <c r="V68" s="16">
        <v>73500</v>
      </c>
      <c r="W68" s="46">
        <v>1700</v>
      </c>
      <c r="X68" s="124">
        <f>R68/V68</f>
        <v>6.4940755100181455</v>
      </c>
      <c r="Y68" s="60" t="s">
        <v>177</v>
      </c>
    </row>
    <row r="69" spans="1:25">
      <c r="A69" s="40" t="s">
        <v>121</v>
      </c>
      <c r="B69" s="76">
        <v>610</v>
      </c>
      <c r="C69" s="13" t="s">
        <v>163</v>
      </c>
      <c r="D69" s="70">
        <v>44530</v>
      </c>
      <c r="E69" s="7">
        <v>22.020900000000001</v>
      </c>
      <c r="F69" s="76">
        <v>4279.7</v>
      </c>
      <c r="G69" s="41">
        <f t="shared" si="0"/>
        <v>4.2797E-3</v>
      </c>
      <c r="H69" s="7">
        <v>0.753</v>
      </c>
      <c r="I69" s="48">
        <v>294.36204166666698</v>
      </c>
      <c r="J69" s="18">
        <f t="shared" si="1"/>
        <v>2.9436204166666701E-13</v>
      </c>
      <c r="K69" s="126">
        <v>2.3709132887207894E-15</v>
      </c>
      <c r="L69" s="126">
        <v>1.8371881978843004E-15</v>
      </c>
      <c r="M69" s="17">
        <f t="shared" si="3"/>
        <v>2.9199112837794621E-13</v>
      </c>
      <c r="N69" s="123">
        <v>1.5</v>
      </c>
      <c r="O69" s="123">
        <f t="shared" si="4"/>
        <v>3.3478446133113459E+19</v>
      </c>
      <c r="P69" s="2">
        <f t="shared" si="5"/>
        <v>9.551847061059045E+19</v>
      </c>
      <c r="Q69" s="2">
        <f t="shared" si="6"/>
        <v>79374.492822721819</v>
      </c>
      <c r="R69" s="122">
        <f>((I69*0.000000000000001*P69)-Q69)/E69</f>
        <v>1273228.5026038087</v>
      </c>
      <c r="S69" s="6">
        <v>1.0176698333333302E-14</v>
      </c>
      <c r="T69" s="16">
        <f>S69*P69</f>
        <v>972062.66066534177</v>
      </c>
      <c r="U69" s="16">
        <f>T69/E69</f>
        <v>44142.73079961953</v>
      </c>
      <c r="V69" s="16">
        <v>203935</v>
      </c>
      <c r="W69" s="46">
        <v>5395</v>
      </c>
      <c r="X69" s="124">
        <f>R69/V69</f>
        <v>6.2433054777444221</v>
      </c>
      <c r="Y69" s="60" t="s">
        <v>185</v>
      </c>
    </row>
    <row r="70" spans="1:25">
      <c r="A70" s="40" t="s">
        <v>120</v>
      </c>
      <c r="B70" s="76">
        <v>610</v>
      </c>
      <c r="C70" s="13" t="s">
        <v>163</v>
      </c>
      <c r="D70" s="70">
        <v>44530</v>
      </c>
      <c r="E70" s="7">
        <v>22.947700000000001</v>
      </c>
      <c r="F70" s="76">
        <v>4590.2</v>
      </c>
      <c r="G70" s="41">
        <f t="shared" si="0"/>
        <v>4.5902E-3</v>
      </c>
      <c r="H70" s="7">
        <v>0.72099999999999997</v>
      </c>
      <c r="I70" s="48">
        <v>169.67699999999999</v>
      </c>
      <c r="J70" s="18">
        <f t="shared" si="1"/>
        <v>1.69677E-13</v>
      </c>
      <c r="K70" s="126">
        <v>2.3709132887207894E-15</v>
      </c>
      <c r="L70" s="126">
        <v>1.8371881978843004E-15</v>
      </c>
      <c r="M70" s="17">
        <f t="shared" si="3"/>
        <v>1.6730608671127921E-13</v>
      </c>
      <c r="N70" s="123">
        <v>1.5</v>
      </c>
      <c r="O70" s="123">
        <f t="shared" si="4"/>
        <v>3.3478446133113459E+19</v>
      </c>
      <c r="P70" s="2">
        <f t="shared" si="5"/>
        <v>1.0244850896014493E+20</v>
      </c>
      <c r="Q70" s="2">
        <f t="shared" si="6"/>
        <v>79374.492822721819</v>
      </c>
      <c r="R70" s="122">
        <f>((I70*0.000000000000001*P70)-Q70)/E70</f>
        <v>754052.96225799492</v>
      </c>
      <c r="S70" s="6">
        <v>1.1435600000000001E-14</v>
      </c>
      <c r="T70" s="16">
        <f>S70*P70</f>
        <v>1171560.1690646335</v>
      </c>
      <c r="U70" s="16">
        <f>T70/E70</f>
        <v>51053.489851472412</v>
      </c>
      <c r="V70" s="16">
        <v>110853</v>
      </c>
      <c r="W70" s="46">
        <v>3048</v>
      </c>
      <c r="X70" s="124">
        <f>R70/V70</f>
        <v>6.8022783529358239</v>
      </c>
      <c r="Y70" s="60" t="s">
        <v>185</v>
      </c>
    </row>
    <row r="71" spans="1:25">
      <c r="A71" s="40" t="s">
        <v>59</v>
      </c>
      <c r="B71" s="76">
        <v>467</v>
      </c>
      <c r="C71" s="13" t="s">
        <v>156</v>
      </c>
      <c r="D71" s="70">
        <v>44132</v>
      </c>
      <c r="E71" s="9">
        <v>20.133400000000002</v>
      </c>
      <c r="F71" s="76">
        <v>3008.3</v>
      </c>
      <c r="G71" s="41">
        <f t="shared" si="0"/>
        <v>3.0083000000000002E-3</v>
      </c>
      <c r="H71" s="7">
        <v>3871</v>
      </c>
      <c r="I71" s="45">
        <v>2089.8497499999999</v>
      </c>
      <c r="J71" s="18">
        <f t="shared" si="1"/>
        <v>2.0898497499999999E-12</v>
      </c>
      <c r="K71" s="120">
        <f>VLOOKUP(B71,Blanks!$B$2:$G$38,5,FALSE)</f>
        <v>4.3166204166666704E-16</v>
      </c>
      <c r="L71" s="120">
        <f>VLOOKUP(B71,Blanks!$B$2:$G$38,6,FALSE)</f>
        <v>6.2216294166666706E-16</v>
      </c>
      <c r="M71" s="17">
        <f t="shared" si="3"/>
        <v>2.0894180879583331E-12</v>
      </c>
      <c r="N71" s="123">
        <v>1.5</v>
      </c>
      <c r="O71" s="123">
        <f t="shared" si="4"/>
        <v>3.3478446133113459E+19</v>
      </c>
      <c r="P71" s="2">
        <f t="shared" si="5"/>
        <v>6.7142139668163486E+19</v>
      </c>
      <c r="Q71" s="2">
        <f t="shared" si="6"/>
        <v>14451.374409647289</v>
      </c>
      <c r="R71" s="122">
        <f>((I71*0.000000000000001*P71)-Q71)/E71</f>
        <v>6968645.7540985066</v>
      </c>
      <c r="S71" s="46">
        <v>7.0843694166666703E-14</v>
      </c>
      <c r="T71" s="16">
        <f>S71*P71</f>
        <v>4756597.2083469946</v>
      </c>
      <c r="U71" s="16">
        <f>T71/E71</f>
        <v>236254.04593099002</v>
      </c>
      <c r="V71" s="16">
        <v>1140000</v>
      </c>
      <c r="W71" s="46">
        <v>13900</v>
      </c>
      <c r="X71" s="124">
        <f>R71/V71</f>
        <v>6.112847152717988</v>
      </c>
      <c r="Y71" s="67" t="s">
        <v>175</v>
      </c>
    </row>
    <row r="72" spans="1:25">
      <c r="A72" s="40" t="s">
        <v>76</v>
      </c>
      <c r="B72" s="76">
        <v>443</v>
      </c>
      <c r="C72" s="13" t="s">
        <v>158</v>
      </c>
      <c r="D72" s="70">
        <v>44432</v>
      </c>
      <c r="E72" s="9">
        <v>21.2408</v>
      </c>
      <c r="F72" s="76">
        <v>3474.5</v>
      </c>
      <c r="G72" s="41">
        <f t="shared" si="0"/>
        <v>3.4745000000000002E-3</v>
      </c>
      <c r="H72" s="7">
        <v>0.40500000000000003</v>
      </c>
      <c r="I72" s="48">
        <v>903.93721052631599</v>
      </c>
      <c r="J72" s="18">
        <f t="shared" si="1"/>
        <v>9.0393721052631605E-13</v>
      </c>
      <c r="K72" s="120">
        <f>VLOOKUP(B72,Blanks!$B$2:$G$38,5,FALSE)</f>
        <v>2.8597795500000002E-15</v>
      </c>
      <c r="L72" s="120">
        <f>VLOOKUP(B72,Blanks!$B$2:$G$38,6,FALSE)</f>
        <v>7.6538390000000011E-16</v>
      </c>
      <c r="M72" s="17">
        <f t="shared" si="3"/>
        <v>9.0107743097631607E-13</v>
      </c>
      <c r="N72" s="123">
        <v>1.5</v>
      </c>
      <c r="O72" s="123">
        <f t="shared" si="4"/>
        <v>3.3478446133113459E+19</v>
      </c>
      <c r="P72" s="2">
        <f t="shared" si="5"/>
        <v>7.7547240726335144E+19</v>
      </c>
      <c r="Q72" s="2">
        <f t="shared" si="6"/>
        <v>95740.975617254458</v>
      </c>
      <c r="R72" s="122">
        <f>((I72*0.000000000000001*P72)-Q72)/E72</f>
        <v>3295643.0779706445</v>
      </c>
      <c r="S72" s="6">
        <v>2.2694602631578901E-14</v>
      </c>
      <c r="T72" s="16">
        <f>S72*P72</f>
        <v>1759903.813459568</v>
      </c>
      <c r="U72" s="16">
        <f>T72/E72</f>
        <v>82854.874273076712</v>
      </c>
      <c r="V72" s="16">
        <v>566686</v>
      </c>
      <c r="W72" s="46">
        <v>11333.724785547874</v>
      </c>
      <c r="X72" s="124">
        <f>R72/V72</f>
        <v>5.815642309798803</v>
      </c>
      <c r="Y72" s="60" t="s">
        <v>178</v>
      </c>
    </row>
    <row r="73" spans="1:25">
      <c r="A73" s="40" t="s">
        <v>77</v>
      </c>
      <c r="B73" s="76">
        <v>443</v>
      </c>
      <c r="C73" s="13" t="s">
        <v>158</v>
      </c>
      <c r="D73" s="70">
        <v>44432</v>
      </c>
      <c r="E73" s="9">
        <v>21.15</v>
      </c>
      <c r="F73" s="76">
        <v>2076</v>
      </c>
      <c r="G73" s="41">
        <f t="shared" si="0"/>
        <v>2.0760000000000002E-3</v>
      </c>
      <c r="H73" s="7">
        <v>0.626</v>
      </c>
      <c r="I73" s="48">
        <v>4797.4101250000003</v>
      </c>
      <c r="J73" s="18">
        <f t="shared" si="1"/>
        <v>4.7974101250000007E-12</v>
      </c>
      <c r="K73" s="120">
        <f>VLOOKUP(B73,Blanks!$B$2:$G$38,5,FALSE)</f>
        <v>2.8597795500000002E-15</v>
      </c>
      <c r="L73" s="120">
        <f>VLOOKUP(B73,Blanks!$B$2:$G$38,6,FALSE)</f>
        <v>7.6538390000000011E-16</v>
      </c>
      <c r="M73" s="17">
        <f t="shared" si="3"/>
        <v>4.7945503454500003E-12</v>
      </c>
      <c r="N73" s="123">
        <v>1.5</v>
      </c>
      <c r="O73" s="123">
        <f t="shared" si="4"/>
        <v>3.3478446133113459E+19</v>
      </c>
      <c r="P73" s="2">
        <f t="shared" si="5"/>
        <v>4.6334169448229028E+19</v>
      </c>
      <c r="Q73" s="2">
        <f t="shared" si="6"/>
        <v>95740.975617254458</v>
      </c>
      <c r="R73" s="122">
        <f>((I73*0.000000000000001*P73)-Q73)/E73</f>
        <v>10505355.68173912</v>
      </c>
      <c r="S73" s="6">
        <v>1.0048301875000001E-13</v>
      </c>
      <c r="T73" s="16">
        <f>S73*P73</f>
        <v>4655797.2174320752</v>
      </c>
      <c r="U73" s="16">
        <f>T73/E73</f>
        <v>220132.25614336054</v>
      </c>
      <c r="V73" s="16">
        <v>1861571.14</v>
      </c>
      <c r="W73" s="46">
        <v>37031.422736348832</v>
      </c>
      <c r="X73" s="124">
        <f>R73/V73</f>
        <v>5.6432738217778349</v>
      </c>
      <c r="Y73" s="60" t="s">
        <v>178</v>
      </c>
    </row>
    <row r="74" spans="1:25">
      <c r="A74" s="40" t="s">
        <v>78</v>
      </c>
      <c r="B74" s="76">
        <v>443</v>
      </c>
      <c r="C74" s="13" t="s">
        <v>158</v>
      </c>
      <c r="D74" s="70">
        <v>44432</v>
      </c>
      <c r="E74" s="9">
        <v>21.684699999999999</v>
      </c>
      <c r="F74" s="76">
        <v>2053.1</v>
      </c>
      <c r="G74" s="41">
        <f t="shared" ref="G74:G126" si="7">F74/1000000</f>
        <v>2.0531E-3</v>
      </c>
      <c r="H74" s="7">
        <v>0.20499999999999999</v>
      </c>
      <c r="I74" s="48">
        <v>322.64499999999998</v>
      </c>
      <c r="J74" s="18">
        <f t="shared" ref="J74:J126" si="8">I74*0.000000000000001</f>
        <v>3.2264499999999998E-13</v>
      </c>
      <c r="K74" s="120">
        <f>VLOOKUP(B74,Blanks!$B$2:$G$38,5,FALSE)</f>
        <v>2.8597795500000002E-15</v>
      </c>
      <c r="L74" s="120">
        <f>VLOOKUP(B74,Blanks!$B$2:$G$38,6,FALSE)</f>
        <v>7.6538390000000011E-16</v>
      </c>
      <c r="M74" s="17">
        <f t="shared" si="3"/>
        <v>3.1978522045000001E-13</v>
      </c>
      <c r="N74" s="123">
        <v>1.5</v>
      </c>
      <c r="O74" s="123">
        <f t="shared" si="4"/>
        <v>3.3478446133113459E+19</v>
      </c>
      <c r="P74" s="2">
        <f t="shared" si="5"/>
        <v>4.5823065170596831E+19</v>
      </c>
      <c r="Q74" s="2">
        <f t="shared" ref="Q74:Q104" si="9">O74*K74</f>
        <v>95740.975617254458</v>
      </c>
      <c r="R74" s="122">
        <f>((I74*0.000000000000001*P74)-Q74)/E74</f>
        <v>677382.75772087963</v>
      </c>
      <c r="S74" s="6">
        <v>1.10845016666667E-14</v>
      </c>
      <c r="T74" s="16">
        <f>S74*P74</f>
        <v>507925.84225525742</v>
      </c>
      <c r="U74" s="16">
        <f>T74/E74</f>
        <v>23423.235841642145</v>
      </c>
      <c r="V74" s="16">
        <v>114339</v>
      </c>
      <c r="W74" s="46">
        <v>2286.7816219117053</v>
      </c>
      <c r="X74" s="124">
        <f>R74/V74</f>
        <v>5.9243369079743537</v>
      </c>
      <c r="Y74" s="60" t="s">
        <v>178</v>
      </c>
    </row>
    <row r="75" spans="1:25">
      <c r="A75" s="40" t="s">
        <v>125</v>
      </c>
      <c r="B75" s="76">
        <v>443</v>
      </c>
      <c r="C75" s="13" t="s">
        <v>164</v>
      </c>
      <c r="D75" s="70">
        <v>44530</v>
      </c>
      <c r="E75" s="9">
        <v>21.953800000000001</v>
      </c>
      <c r="F75" s="76">
        <v>2032.3</v>
      </c>
      <c r="G75" s="41">
        <f t="shared" si="7"/>
        <v>2.0322999999999999E-3</v>
      </c>
      <c r="H75" s="7">
        <v>1.6E-2</v>
      </c>
      <c r="I75" s="48">
        <v>213.293963636364</v>
      </c>
      <c r="J75" s="18">
        <f t="shared" si="8"/>
        <v>2.1329396363636401E-13</v>
      </c>
      <c r="K75" s="120">
        <f>VLOOKUP(B75,Blanks!$B$2:$G$38,5,FALSE)</f>
        <v>2.8597795500000002E-15</v>
      </c>
      <c r="L75" s="120">
        <f>VLOOKUP(B75,Blanks!$B$2:$G$38,6,FALSE)</f>
        <v>7.6538390000000011E-16</v>
      </c>
      <c r="M75" s="17">
        <f t="shared" ref="M75:M126" si="10">J75-K75</f>
        <v>2.1043418408636401E-13</v>
      </c>
      <c r="N75" s="123">
        <v>1.5</v>
      </c>
      <c r="O75" s="123">
        <f t="shared" ref="O75:O126" si="11">N75/1000*$C$5/$C$4</f>
        <v>3.3478446133113459E+19</v>
      </c>
      <c r="P75" s="2">
        <f t="shared" ref="P75:P126" si="12">G75*$C$5/$C$4</f>
        <v>4.5358830717550985E+19</v>
      </c>
      <c r="Q75" s="2">
        <f t="shared" si="9"/>
        <v>95740.975617254458</v>
      </c>
      <c r="R75" s="122">
        <f>((I75*0.000000000000001*P75)-Q75)/E75</f>
        <v>436326.45892920846</v>
      </c>
      <c r="S75" s="6">
        <v>1.2892400909090902E-14</v>
      </c>
      <c r="T75" s="16">
        <f>S75*P75</f>
        <v>584784.23037825467</v>
      </c>
      <c r="U75" s="16">
        <f>T75/E75</f>
        <v>26637.039163072208</v>
      </c>
      <c r="V75" s="16">
        <v>66632</v>
      </c>
      <c r="W75" s="46">
        <v>1332.6425907460475</v>
      </c>
      <c r="X75" s="124">
        <f>R75/V75</f>
        <v>6.5483020009786355</v>
      </c>
      <c r="Y75" s="60" t="s">
        <v>178</v>
      </c>
    </row>
    <row r="76" spans="1:25">
      <c r="A76" s="40" t="s">
        <v>71</v>
      </c>
      <c r="B76" s="76">
        <v>445</v>
      </c>
      <c r="C76" s="13" t="s">
        <v>157</v>
      </c>
      <c r="D76" s="70">
        <v>44132</v>
      </c>
      <c r="E76" s="9">
        <v>20.173100000000002</v>
      </c>
      <c r="F76" s="76">
        <v>1590</v>
      </c>
      <c r="G76" s="41">
        <f t="shared" si="7"/>
        <v>1.5900000000000001E-3</v>
      </c>
      <c r="H76" s="7">
        <v>0.376</v>
      </c>
      <c r="I76" s="45">
        <v>190.26297333333301</v>
      </c>
      <c r="J76" s="18">
        <f t="shared" si="8"/>
        <v>1.9026297333333301E-13</v>
      </c>
      <c r="K76" s="120">
        <f>VLOOKUP(B76,Blanks!$B$2:$G$38,5,FALSE)</f>
        <v>2.9776001250000003E-16</v>
      </c>
      <c r="L76" s="120">
        <f>VLOOKUP(B76,Blanks!$B$2:$G$38,6,FALSE)</f>
        <v>4.2909610000000002E-16</v>
      </c>
      <c r="M76" s="17">
        <f t="shared" si="10"/>
        <v>1.8996521332083301E-13</v>
      </c>
      <c r="N76" s="123">
        <v>1.5</v>
      </c>
      <c r="O76" s="123">
        <f t="shared" si="11"/>
        <v>3.3478446133113459E+19</v>
      </c>
      <c r="P76" s="2">
        <f t="shared" si="12"/>
        <v>3.548715290110027E+19</v>
      </c>
      <c r="Q76" s="2">
        <f t="shared" si="9"/>
        <v>9968.5425390764412</v>
      </c>
      <c r="R76" s="122">
        <f>((I76*0.000000000000001*P76)-Q76)/E76</f>
        <v>334203.60200261109</v>
      </c>
      <c r="S76" s="46">
        <v>1.1887999333333301E-14</v>
      </c>
      <c r="T76" s="16">
        <f>S76*P76</f>
        <v>421871.25003017695</v>
      </c>
      <c r="U76" s="16">
        <f>T76/E76</f>
        <v>20912.564257857091</v>
      </c>
      <c r="V76" s="16">
        <v>44651.5</v>
      </c>
      <c r="W76" s="46">
        <v>893</v>
      </c>
      <c r="X76" s="124">
        <f>R76/V76</f>
        <v>7.4847116446840776</v>
      </c>
      <c r="Y76" s="60" t="s">
        <v>178</v>
      </c>
    </row>
    <row r="77" spans="1:25">
      <c r="A77" s="40" t="s">
        <v>128</v>
      </c>
      <c r="B77" s="76">
        <v>445</v>
      </c>
      <c r="C77" s="13" t="s">
        <v>164</v>
      </c>
      <c r="D77" s="70">
        <v>44530</v>
      </c>
      <c r="E77" s="9">
        <v>22.206600000000002</v>
      </c>
      <c r="F77" s="76">
        <v>2006.1</v>
      </c>
      <c r="G77" s="41">
        <f t="shared" si="7"/>
        <v>2.0060999999999998E-3</v>
      </c>
      <c r="H77" s="7">
        <v>0.44</v>
      </c>
      <c r="I77" s="48">
        <v>3986.82</v>
      </c>
      <c r="J77" s="18">
        <f t="shared" si="8"/>
        <v>3.9868200000000002E-12</v>
      </c>
      <c r="K77" s="120">
        <f>VLOOKUP(B77,Blanks!$B$2:$G$38,5,FALSE)</f>
        <v>2.9776001250000003E-16</v>
      </c>
      <c r="L77" s="120">
        <f>VLOOKUP(B77,Blanks!$B$2:$G$38,6,FALSE)</f>
        <v>4.2909610000000002E-16</v>
      </c>
      <c r="M77" s="17">
        <f t="shared" si="10"/>
        <v>3.9865222399875001E-12</v>
      </c>
      <c r="N77" s="123">
        <v>1.5</v>
      </c>
      <c r="O77" s="123">
        <f t="shared" si="11"/>
        <v>3.3478446133113459E+19</v>
      </c>
      <c r="P77" s="2">
        <f t="shared" si="12"/>
        <v>4.4774073858425938E+19</v>
      </c>
      <c r="Q77" s="2">
        <f t="shared" si="9"/>
        <v>9968.5425390764412</v>
      </c>
      <c r="R77" s="122">
        <f>((I77*0.000000000000001*P77)-Q77)/E77</f>
        <v>8037979.9067714373</v>
      </c>
      <c r="S77" s="6">
        <v>7.5048700833333311E-14</v>
      </c>
      <c r="T77" s="16">
        <f>S77*P77</f>
        <v>3360236.0740905781</v>
      </c>
      <c r="U77" s="16">
        <f>T77/E77</f>
        <v>151316.9991845027</v>
      </c>
      <c r="V77" s="16">
        <v>1425072</v>
      </c>
      <c r="W77" s="46">
        <v>28501.443341017886</v>
      </c>
      <c r="X77" s="124">
        <f>R77/V77</f>
        <v>5.6404026651084553</v>
      </c>
      <c r="Y77" s="60" t="s">
        <v>178</v>
      </c>
    </row>
    <row r="78" spans="1:25">
      <c r="A78" s="40" t="s">
        <v>36</v>
      </c>
      <c r="B78" s="76">
        <v>445</v>
      </c>
      <c r="C78" s="13" t="s">
        <v>151</v>
      </c>
      <c r="D78" s="71">
        <v>43657</v>
      </c>
      <c r="E78" s="9">
        <v>21.738</v>
      </c>
      <c r="F78" s="86">
        <v>2018.9</v>
      </c>
      <c r="G78" s="41">
        <f t="shared" si="7"/>
        <v>2.0189000000000001E-3</v>
      </c>
      <c r="H78" s="42">
        <v>0.29099999999999998</v>
      </c>
      <c r="I78" s="45">
        <v>2355.8300625000002</v>
      </c>
      <c r="J78" s="18">
        <f t="shared" si="8"/>
        <v>2.3558300625000005E-12</v>
      </c>
      <c r="K78" s="120">
        <f>VLOOKUP(B78,Blanks!$B$2:$G$38,5,FALSE)</f>
        <v>2.9776001250000003E-16</v>
      </c>
      <c r="L78" s="120">
        <f>VLOOKUP(B78,Blanks!$B$2:$G$38,6,FALSE)</f>
        <v>4.2909610000000002E-16</v>
      </c>
      <c r="M78" s="17">
        <f t="shared" si="10"/>
        <v>2.3555323024875004E-12</v>
      </c>
      <c r="N78" s="123">
        <v>1.5</v>
      </c>
      <c r="O78" s="123">
        <f t="shared" si="11"/>
        <v>3.3478446133113459E+19</v>
      </c>
      <c r="P78" s="2">
        <f t="shared" si="12"/>
        <v>4.5059756598761849E+19</v>
      </c>
      <c r="Q78" s="2">
        <f t="shared" si="9"/>
        <v>9968.5425390764412</v>
      </c>
      <c r="R78" s="122">
        <f>((I78*0.000000000000001*P78)-Q78)/E78</f>
        <v>4882839.2980843158</v>
      </c>
      <c r="S78" s="17">
        <v>4.4053401875000003E-14</v>
      </c>
      <c r="T78" s="16">
        <f>S78*P78</f>
        <v>1985035.565834939</v>
      </c>
      <c r="U78" s="16">
        <f>T78/E78</f>
        <v>91316.384480400171</v>
      </c>
      <c r="V78" s="58">
        <v>876654.9</v>
      </c>
      <c r="W78" s="84">
        <v>17533.0983717868</v>
      </c>
      <c r="X78" s="124">
        <f>R78/V78</f>
        <v>5.5698534258855057</v>
      </c>
      <c r="Y78" s="60" t="s">
        <v>178</v>
      </c>
    </row>
    <row r="79" spans="1:25">
      <c r="A79" s="40" t="s">
        <v>129</v>
      </c>
      <c r="B79" s="76">
        <v>445</v>
      </c>
      <c r="C79" s="13" t="s">
        <v>164</v>
      </c>
      <c r="D79" s="70">
        <v>44530</v>
      </c>
      <c r="E79" s="9">
        <v>21.548400000000001</v>
      </c>
      <c r="F79" s="76">
        <v>3114</v>
      </c>
      <c r="G79" s="41">
        <f t="shared" si="7"/>
        <v>3.114E-3</v>
      </c>
      <c r="H79" s="7">
        <v>0.37</v>
      </c>
      <c r="I79" s="48">
        <v>277.52494999999999</v>
      </c>
      <c r="J79" s="18">
        <f t="shared" si="8"/>
        <v>2.7752494999999999E-13</v>
      </c>
      <c r="K79" s="120">
        <f>VLOOKUP(B79,Blanks!$B$2:$G$38,5,FALSE)</f>
        <v>2.9776001250000003E-16</v>
      </c>
      <c r="L79" s="120">
        <f>VLOOKUP(B79,Blanks!$B$2:$G$38,6,FALSE)</f>
        <v>4.2909610000000002E-16</v>
      </c>
      <c r="M79" s="17">
        <f t="shared" si="10"/>
        <v>2.7722718998749998E-13</v>
      </c>
      <c r="N79" s="123">
        <v>1.5</v>
      </c>
      <c r="O79" s="123">
        <f t="shared" si="11"/>
        <v>3.3478446133113459E+19</v>
      </c>
      <c r="P79" s="2">
        <f t="shared" si="12"/>
        <v>6.9501254172343542E+19</v>
      </c>
      <c r="Q79" s="2">
        <f t="shared" si="9"/>
        <v>9968.5425390764412</v>
      </c>
      <c r="R79" s="122">
        <f>((I79*0.000000000000001*P79)-Q79)/E79</f>
        <v>894654.06000342744</v>
      </c>
      <c r="S79" s="6">
        <v>7.3821100000000011E-15</v>
      </c>
      <c r="T79" s="16">
        <f>S79*P79</f>
        <v>513065.90343819908</v>
      </c>
      <c r="U79" s="16">
        <f>T79/E79</f>
        <v>23809.930363191655</v>
      </c>
      <c r="V79" s="16">
        <v>123666.89</v>
      </c>
      <c r="W79" s="46">
        <v>2473.3378135920016</v>
      </c>
      <c r="X79" s="124">
        <f>R79/V79</f>
        <v>7.2343863422410593</v>
      </c>
      <c r="Y79" s="60" t="s">
        <v>178</v>
      </c>
    </row>
    <row r="80" spans="1:25">
      <c r="A80" s="40" t="s">
        <v>132</v>
      </c>
      <c r="B80" s="76">
        <v>446</v>
      </c>
      <c r="C80" s="13" t="s">
        <v>164</v>
      </c>
      <c r="D80" s="70">
        <v>44530</v>
      </c>
      <c r="E80" s="9">
        <v>19.948899999999998</v>
      </c>
      <c r="F80" s="76">
        <v>2429.6999999999998</v>
      </c>
      <c r="G80" s="41">
        <f t="shared" si="7"/>
        <v>2.4296999999999999E-3</v>
      </c>
      <c r="H80" s="7">
        <v>3.0000000000000001E-3</v>
      </c>
      <c r="I80" s="48">
        <v>304.27992999999998</v>
      </c>
      <c r="J80" s="18">
        <f t="shared" si="8"/>
        <v>3.0427992999999999E-13</v>
      </c>
      <c r="K80" s="120">
        <f>VLOOKUP(B80,Blanks!$B$2:$G$38,5,FALSE)</f>
        <v>4.907869812500001E-15</v>
      </c>
      <c r="L80" s="120">
        <f>VLOOKUP(B80,Blanks!$B$2:$G$38,6,FALSE)</f>
        <v>1.1926001250000001E-15</v>
      </c>
      <c r="M80" s="17">
        <f t="shared" si="10"/>
        <v>2.9937206018749997E-13</v>
      </c>
      <c r="N80" s="123">
        <v>1.5</v>
      </c>
      <c r="O80" s="123">
        <f t="shared" si="11"/>
        <v>3.3478446133113459E+19</v>
      </c>
      <c r="P80" s="2">
        <f t="shared" si="12"/>
        <v>5.422838704641717E+19</v>
      </c>
      <c r="Q80" s="2">
        <f t="shared" si="9"/>
        <v>164307.85514611495</v>
      </c>
      <c r="R80" s="122">
        <f>((I80*0.000000000000001*P80)-Q80)/E80</f>
        <v>818907.40639085905</v>
      </c>
      <c r="S80" s="6">
        <v>7.8361200000000008E-15</v>
      </c>
      <c r="T80" s="16">
        <f>S80*P80</f>
        <v>424940.14830217056</v>
      </c>
      <c r="U80" s="16">
        <f>T80/E80</f>
        <v>21301.43257533852</v>
      </c>
      <c r="V80" s="16">
        <v>142399</v>
      </c>
      <c r="W80" s="46">
        <v>2847.9889462332599</v>
      </c>
      <c r="X80" s="124">
        <f>R80/V80</f>
        <v>5.7507946431566168</v>
      </c>
      <c r="Y80" s="60" t="s">
        <v>178</v>
      </c>
    </row>
    <row r="81" spans="1:25">
      <c r="A81" s="40" t="s">
        <v>131</v>
      </c>
      <c r="B81" s="76">
        <v>446</v>
      </c>
      <c r="C81" s="13" t="s">
        <v>164</v>
      </c>
      <c r="D81" s="70">
        <v>44530</v>
      </c>
      <c r="E81" s="9">
        <v>20.154199999999999</v>
      </c>
      <c r="F81" s="76">
        <v>3166.2</v>
      </c>
      <c r="G81" s="41">
        <f t="shared" si="7"/>
        <v>3.1661999999999997E-3</v>
      </c>
      <c r="H81" s="7">
        <v>0.53400000000000003</v>
      </c>
      <c r="I81" s="48">
        <v>830.29600000000005</v>
      </c>
      <c r="J81" s="18">
        <f t="shared" si="8"/>
        <v>8.3029600000000012E-13</v>
      </c>
      <c r="K81" s="120">
        <f>VLOOKUP(B81,Blanks!$B$2:$G$38,5,FALSE)</f>
        <v>4.907869812500001E-15</v>
      </c>
      <c r="L81" s="120">
        <f>VLOOKUP(B81,Blanks!$B$2:$G$38,6,FALSE)</f>
        <v>1.1926001250000001E-15</v>
      </c>
      <c r="M81" s="17">
        <f t="shared" si="10"/>
        <v>8.2538813018750015E-13</v>
      </c>
      <c r="N81" s="123">
        <v>1.5</v>
      </c>
      <c r="O81" s="123">
        <f t="shared" si="11"/>
        <v>3.3478446133113459E+19</v>
      </c>
      <c r="P81" s="2">
        <f t="shared" si="12"/>
        <v>7.0666304097775886E+19</v>
      </c>
      <c r="Q81" s="2">
        <f t="shared" si="9"/>
        <v>164307.85514611495</v>
      </c>
      <c r="R81" s="122">
        <f>((I81*0.000000000000001*P81)-Q81)/E81</f>
        <v>2903099.193816714</v>
      </c>
      <c r="S81" s="6">
        <v>1.5157197500000001E-14</v>
      </c>
      <c r="T81" s="16">
        <f>S81*P81</f>
        <v>1071103.1278050486</v>
      </c>
      <c r="U81" s="16">
        <f>T81/E81</f>
        <v>53145.405315271688</v>
      </c>
      <c r="V81" s="16">
        <v>488385</v>
      </c>
      <c r="W81" s="46">
        <v>9767.7079272128885</v>
      </c>
      <c r="X81" s="124">
        <f>R81/V81</f>
        <v>5.9442841074494792</v>
      </c>
      <c r="Y81" s="60" t="s">
        <v>178</v>
      </c>
    </row>
    <row r="82" spans="1:25">
      <c r="A82" s="40" t="s">
        <v>130</v>
      </c>
      <c r="B82" s="76">
        <v>446</v>
      </c>
      <c r="C82" s="13" t="s">
        <v>164</v>
      </c>
      <c r="D82" s="70">
        <v>44530</v>
      </c>
      <c r="E82" s="9">
        <v>20.026199999999999</v>
      </c>
      <c r="F82" s="76">
        <v>2276.5</v>
      </c>
      <c r="G82" s="41">
        <f t="shared" si="7"/>
        <v>2.2764999999999999E-3</v>
      </c>
      <c r="H82" s="7">
        <v>0.66400000000000003</v>
      </c>
      <c r="I82" s="48">
        <v>411.06401499999998</v>
      </c>
      <c r="J82" s="18">
        <f t="shared" si="8"/>
        <v>4.1106401500000003E-13</v>
      </c>
      <c r="K82" s="120">
        <f>VLOOKUP(B82,Blanks!$B$2:$G$38,5,FALSE)</f>
        <v>4.907869812500001E-15</v>
      </c>
      <c r="L82" s="120">
        <f>VLOOKUP(B82,Blanks!$B$2:$G$38,6,FALSE)</f>
        <v>1.1926001250000001E-15</v>
      </c>
      <c r="M82" s="17">
        <f t="shared" si="10"/>
        <v>4.0615614518750001E-13</v>
      </c>
      <c r="N82" s="123">
        <v>1.5</v>
      </c>
      <c r="O82" s="123">
        <f t="shared" si="11"/>
        <v>3.3478446133113459E+19</v>
      </c>
      <c r="P82" s="2">
        <f t="shared" si="12"/>
        <v>5.0809121748021854E+19</v>
      </c>
      <c r="Q82" s="2">
        <f t="shared" si="9"/>
        <v>164307.85514611495</v>
      </c>
      <c r="R82" s="122">
        <f>((I82*0.000000000000001*P82)-Q82)/E82</f>
        <v>1034719.2043033412</v>
      </c>
      <c r="S82" s="6">
        <v>1.0100200500000001E-14</v>
      </c>
      <c r="T82" s="16">
        <f>S82*P82</f>
        <v>513182.31688393129</v>
      </c>
      <c r="U82" s="16">
        <f>T82/E82</f>
        <v>25625.546378440809</v>
      </c>
      <c r="V82" s="16">
        <v>163612</v>
      </c>
      <c r="W82" s="46">
        <v>3272.2474996369474</v>
      </c>
      <c r="X82" s="124">
        <f>R82/V82</f>
        <v>6.3242256332258098</v>
      </c>
      <c r="Y82" s="60" t="s">
        <v>178</v>
      </c>
    </row>
    <row r="83" spans="1:25">
      <c r="A83" s="40" t="s">
        <v>35</v>
      </c>
      <c r="B83" s="76">
        <v>446</v>
      </c>
      <c r="C83" s="13" t="s">
        <v>151</v>
      </c>
      <c r="D83" s="71">
        <v>43657</v>
      </c>
      <c r="E83" s="9">
        <v>20.273800000000001</v>
      </c>
      <c r="F83" s="29">
        <v>2052.4</v>
      </c>
      <c r="G83" s="41">
        <f t="shared" si="7"/>
        <v>2.0524000000000002E-3</v>
      </c>
      <c r="H83" s="44">
        <v>7.2999999999999995E-2</v>
      </c>
      <c r="I83" s="45">
        <v>1441.0603125</v>
      </c>
      <c r="J83" s="18">
        <f t="shared" si="8"/>
        <v>1.4410603125000001E-12</v>
      </c>
      <c r="K83" s="120">
        <f>VLOOKUP(B83,Blanks!$B$2:$G$38,5,FALSE)</f>
        <v>4.907869812500001E-15</v>
      </c>
      <c r="L83" s="120">
        <f>VLOOKUP(B83,Blanks!$B$2:$G$38,6,FALSE)</f>
        <v>1.1926001250000001E-15</v>
      </c>
      <c r="M83" s="17">
        <f t="shared" si="10"/>
        <v>1.4361524426875001E-12</v>
      </c>
      <c r="N83" s="123">
        <v>1.5</v>
      </c>
      <c r="O83" s="123">
        <f t="shared" si="11"/>
        <v>3.3478446133113459E+19</v>
      </c>
      <c r="P83" s="2">
        <f t="shared" si="12"/>
        <v>4.5807441895734714E+19</v>
      </c>
      <c r="Q83" s="2">
        <f t="shared" si="9"/>
        <v>164307.85514611495</v>
      </c>
      <c r="R83" s="122">
        <f>((I83*0.000000000000001*P83)-Q83)/E83</f>
        <v>3247885.3830040223</v>
      </c>
      <c r="S83" s="17">
        <v>2.9621095625000002E-14</v>
      </c>
      <c r="T83" s="16">
        <f>S83*P83</f>
        <v>1356866.6167301894</v>
      </c>
      <c r="U83" s="16">
        <f>T83/E83</f>
        <v>66927.098853209041</v>
      </c>
      <c r="V83" s="16">
        <v>502432.2</v>
      </c>
      <c r="W83" s="85">
        <v>10048.645169808819</v>
      </c>
      <c r="X83" s="124">
        <f>R83/V83</f>
        <v>6.4643257000726111</v>
      </c>
      <c r="Y83" s="60" t="s">
        <v>178</v>
      </c>
    </row>
    <row r="84" spans="1:25">
      <c r="A84" s="40" t="s">
        <v>108</v>
      </c>
      <c r="B84" s="76">
        <v>446</v>
      </c>
      <c r="C84" s="13" t="s">
        <v>162</v>
      </c>
      <c r="D84" s="70">
        <v>44530</v>
      </c>
      <c r="E84" s="9">
        <v>20.3598</v>
      </c>
      <c r="F84" s="76">
        <v>2030.8</v>
      </c>
      <c r="G84" s="41">
        <f t="shared" si="7"/>
        <v>2.0308000000000001E-3</v>
      </c>
      <c r="H84" s="7">
        <v>0.14399999999999999</v>
      </c>
      <c r="I84" s="48">
        <v>761.97599166666703</v>
      </c>
      <c r="J84" s="18">
        <f t="shared" si="8"/>
        <v>7.6197599166666713E-13</v>
      </c>
      <c r="K84" s="120">
        <f>VLOOKUP(B84,Blanks!$B$2:$G$38,5,FALSE)</f>
        <v>4.907869812500001E-15</v>
      </c>
      <c r="L84" s="120">
        <f>VLOOKUP(B84,Blanks!$B$2:$G$38,6,FALSE)</f>
        <v>1.1926001250000001E-15</v>
      </c>
      <c r="M84" s="17">
        <f t="shared" si="10"/>
        <v>7.5706812185416716E-13</v>
      </c>
      <c r="N84" s="123">
        <v>1.5</v>
      </c>
      <c r="O84" s="123">
        <f t="shared" si="11"/>
        <v>3.3478446133113459E+19</v>
      </c>
      <c r="P84" s="2">
        <f t="shared" si="12"/>
        <v>4.5325352271417876E+19</v>
      </c>
      <c r="Q84" s="2">
        <f t="shared" si="9"/>
        <v>164307.85514611495</v>
      </c>
      <c r="R84" s="122">
        <f>((I84*0.000000000000001*P84)-Q84)/E84</f>
        <v>1688254.4224161606</v>
      </c>
      <c r="S84" s="6">
        <v>2.3327898333333305E-14</v>
      </c>
      <c r="T84" s="16">
        <f>S84*P84</f>
        <v>1057345.209710154</v>
      </c>
      <c r="U84" s="16">
        <f>T84/E84</f>
        <v>51932.986066177175</v>
      </c>
      <c r="V84" s="16">
        <v>256130.5</v>
      </c>
      <c r="W84" s="46">
        <v>5122.6112588149226</v>
      </c>
      <c r="X84" s="124">
        <f>R84/V84</f>
        <v>6.5913837766925871</v>
      </c>
      <c r="Y84" s="60" t="s">
        <v>178</v>
      </c>
    </row>
    <row r="85" spans="1:25">
      <c r="A85" s="40" t="s">
        <v>61</v>
      </c>
      <c r="B85" s="76">
        <v>446</v>
      </c>
      <c r="C85" s="13" t="s">
        <v>156</v>
      </c>
      <c r="D85" s="70">
        <v>44132</v>
      </c>
      <c r="E85" s="9">
        <v>21.358599999999999</v>
      </c>
      <c r="F85" s="76">
        <v>2343.8000000000002</v>
      </c>
      <c r="G85" s="41">
        <f t="shared" si="7"/>
        <v>2.3438000000000001E-3</v>
      </c>
      <c r="H85" s="7">
        <v>0.24299999999999999</v>
      </c>
      <c r="I85" s="45">
        <v>966.95208333333301</v>
      </c>
      <c r="J85" s="18">
        <f t="shared" si="8"/>
        <v>9.6695208333333316E-13</v>
      </c>
      <c r="K85" s="120">
        <f>VLOOKUP(B85,Blanks!$B$2:$G$38,5,FALSE)</f>
        <v>4.907869812500001E-15</v>
      </c>
      <c r="L85" s="120">
        <f>VLOOKUP(B85,Blanks!$B$2:$G$38,6,FALSE)</f>
        <v>1.1926001250000001E-15</v>
      </c>
      <c r="M85" s="17">
        <f t="shared" si="10"/>
        <v>9.6204421352083318E-13</v>
      </c>
      <c r="N85" s="123">
        <v>1.5</v>
      </c>
      <c r="O85" s="123">
        <f t="shared" si="11"/>
        <v>3.3478446133113459E+19</v>
      </c>
      <c r="P85" s="2">
        <f t="shared" si="12"/>
        <v>5.231118803119421E+19</v>
      </c>
      <c r="Q85" s="2">
        <f t="shared" si="9"/>
        <v>164307.85514611495</v>
      </c>
      <c r="R85" s="122">
        <f>((I85*0.000000000000001*P85)-Q85)/E85</f>
        <v>2360552.8636361393</v>
      </c>
      <c r="S85" s="46">
        <v>3.1853797499999999E-14</v>
      </c>
      <c r="T85" s="16">
        <f>S85*P85</f>
        <v>1666309.9905300841</v>
      </c>
      <c r="U85" s="16">
        <f>T85/E85</f>
        <v>78015.880747337564</v>
      </c>
      <c r="V85" s="16">
        <v>401117</v>
      </c>
      <c r="W85" s="46">
        <v>8020</v>
      </c>
      <c r="X85" s="124">
        <f>R85/V85</f>
        <v>5.8849484405700565</v>
      </c>
      <c r="Y85" s="60" t="s">
        <v>178</v>
      </c>
    </row>
    <row r="86" spans="1:25">
      <c r="A86" s="40" t="s">
        <v>63</v>
      </c>
      <c r="B86" s="76">
        <v>459</v>
      </c>
      <c r="C86" s="13" t="s">
        <v>157</v>
      </c>
      <c r="D86" s="70">
        <v>44132</v>
      </c>
      <c r="E86" s="9">
        <v>25.183499999999999</v>
      </c>
      <c r="F86" s="76">
        <v>3043.2</v>
      </c>
      <c r="G86" s="41">
        <f t="shared" si="7"/>
        <v>3.0431999999999998E-3</v>
      </c>
      <c r="H86" s="7">
        <v>1.4630000000000001</v>
      </c>
      <c r="I86" s="45">
        <v>31.523702941176499</v>
      </c>
      <c r="J86" s="18">
        <f t="shared" si="8"/>
        <v>3.1523702941176501E-14</v>
      </c>
      <c r="K86" s="120">
        <f>VLOOKUP(B86,Blanks!$B$2:$G$38,5,FALSE)</f>
        <v>2.0397104285714298E-15</v>
      </c>
      <c r="L86" s="120">
        <f>VLOOKUP(B86,Blanks!$B$2:$G$38,6,FALSE)</f>
        <v>1.02104978571429E-15</v>
      </c>
      <c r="M86" s="17">
        <f t="shared" si="10"/>
        <v>2.9483992512605071E-14</v>
      </c>
      <c r="N86" s="123">
        <v>1.5</v>
      </c>
      <c r="O86" s="123">
        <f t="shared" si="11"/>
        <v>3.3478446133113459E+19</v>
      </c>
      <c r="P86" s="2">
        <f t="shared" si="12"/>
        <v>6.7921071514860585E+19</v>
      </c>
      <c r="Q86" s="2">
        <f t="shared" si="9"/>
        <v>68286.335710078376</v>
      </c>
      <c r="R86" s="122">
        <f>((I86*0.000000000000001*P86)-Q86)/E86</f>
        <v>82309.343267250049</v>
      </c>
      <c r="S86" s="46">
        <v>3.3948595294117604E-15</v>
      </c>
      <c r="T86" s="16">
        <f>S86*P86</f>
        <v>230582.49688008212</v>
      </c>
      <c r="U86" s="16">
        <f>T86/E86</f>
        <v>9156.0941441849682</v>
      </c>
      <c r="V86" s="16">
        <v>10900</v>
      </c>
      <c r="W86" s="46">
        <v>500</v>
      </c>
      <c r="X86" s="124">
        <f>R86/V86</f>
        <v>7.5513158960779858</v>
      </c>
      <c r="Y86" t="s">
        <v>172</v>
      </c>
    </row>
    <row r="87" spans="1:25" ht="15.75" customHeight="1">
      <c r="A87" s="40" t="s">
        <v>113</v>
      </c>
      <c r="B87" s="76">
        <v>459</v>
      </c>
      <c r="C87" s="13" t="s">
        <v>162</v>
      </c>
      <c r="D87" s="70">
        <v>44530</v>
      </c>
      <c r="E87" s="9">
        <v>33.979100000000003</v>
      </c>
      <c r="F87" s="76">
        <v>4385.5</v>
      </c>
      <c r="G87" s="41">
        <f t="shared" si="7"/>
        <v>4.3854999999999996E-3</v>
      </c>
      <c r="H87" s="7">
        <v>2.819</v>
      </c>
      <c r="I87" s="48">
        <v>84.095583333333295</v>
      </c>
      <c r="J87" s="18">
        <f t="shared" si="8"/>
        <v>8.4095583333333298E-14</v>
      </c>
      <c r="K87" s="120">
        <f>VLOOKUP(B87,Blanks!$B$2:$G$38,5,FALSE)</f>
        <v>2.0397104285714298E-15</v>
      </c>
      <c r="L87" s="120">
        <f>VLOOKUP(B87,Blanks!$B$2:$G$38,6,FALSE)</f>
        <v>1.02104978571429E-15</v>
      </c>
      <c r="M87" s="17">
        <f t="shared" si="10"/>
        <v>8.2055872904761868E-14</v>
      </c>
      <c r="N87" s="123">
        <v>1.5</v>
      </c>
      <c r="O87" s="123">
        <f t="shared" si="11"/>
        <v>3.3478446133113459E+19</v>
      </c>
      <c r="P87" s="2">
        <f t="shared" si="12"/>
        <v>9.7879817011179373E+19</v>
      </c>
      <c r="Q87" s="2">
        <f t="shared" si="9"/>
        <v>68286.335710078376</v>
      </c>
      <c r="R87" s="122">
        <f>((I87*0.000000000000001*P87)-Q87)/E87</f>
        <v>240235.14373261711</v>
      </c>
      <c r="S87" s="6">
        <v>4.5134095833333304E-15</v>
      </c>
      <c r="T87" s="16">
        <f>S87*P87</f>
        <v>441771.70411316969</v>
      </c>
      <c r="U87" s="16">
        <f>T87/E87</f>
        <v>13001.277376774831</v>
      </c>
      <c r="V87" s="16">
        <v>36100</v>
      </c>
      <c r="W87" s="46">
        <v>900</v>
      </c>
      <c r="X87" s="124">
        <f>R87/V87</f>
        <v>6.6547131227871779</v>
      </c>
      <c r="Y87" t="s">
        <v>172</v>
      </c>
    </row>
    <row r="88" spans="1:25">
      <c r="A88" s="40" t="s">
        <v>111</v>
      </c>
      <c r="B88" s="76">
        <v>455</v>
      </c>
      <c r="C88" s="13" t="s">
        <v>162</v>
      </c>
      <c r="D88" s="70">
        <v>44530</v>
      </c>
      <c r="E88" s="9">
        <v>29.990600000000001</v>
      </c>
      <c r="F88" s="76">
        <v>4884.5</v>
      </c>
      <c r="G88" s="41">
        <f t="shared" si="7"/>
        <v>4.8845E-3</v>
      </c>
      <c r="H88" s="7">
        <v>0.34200000000000003</v>
      </c>
      <c r="I88" s="48">
        <v>208.46403333333299</v>
      </c>
      <c r="J88" s="18">
        <f t="shared" si="8"/>
        <v>2.0846403333333301E-13</v>
      </c>
      <c r="K88" s="126">
        <v>2.3709132887207894E-15</v>
      </c>
      <c r="L88" s="126">
        <v>1.8371881978843004E-15</v>
      </c>
      <c r="M88" s="17">
        <f t="shared" si="10"/>
        <v>2.0609312004461222E-13</v>
      </c>
      <c r="N88" s="123">
        <v>1.5</v>
      </c>
      <c r="O88" s="123">
        <f t="shared" si="11"/>
        <v>3.3478446133113459E+19</v>
      </c>
      <c r="P88" s="2">
        <f t="shared" si="12"/>
        <v>1.090169800914618E+20</v>
      </c>
      <c r="Q88" s="2">
        <f t="shared" si="9"/>
        <v>79374.492822721819</v>
      </c>
      <c r="R88" s="122">
        <f>((I88*0.000000000000001*P88)-Q88)/E88</f>
        <v>755128.10276763618</v>
      </c>
      <c r="S88" s="6">
        <v>7.9725704166666706E-15</v>
      </c>
      <c r="T88" s="16">
        <f>S88*P88</f>
        <v>869145.55039152771</v>
      </c>
      <c r="U88" s="16">
        <f>T88/E88</f>
        <v>28980.59893405026</v>
      </c>
      <c r="V88" s="16">
        <v>112400</v>
      </c>
      <c r="W88" s="46">
        <v>2100</v>
      </c>
      <c r="X88" s="124">
        <f>R88/V88</f>
        <v>6.7182215548722084</v>
      </c>
      <c r="Y88" t="s">
        <v>172</v>
      </c>
    </row>
    <row r="89" spans="1:25">
      <c r="A89" s="52" t="s">
        <v>92</v>
      </c>
      <c r="B89" s="29">
        <v>433</v>
      </c>
      <c r="C89" s="13" t="s">
        <v>160</v>
      </c>
      <c r="D89" s="70">
        <v>44432</v>
      </c>
      <c r="E89" s="54">
        <v>20.2835</v>
      </c>
      <c r="F89" s="29">
        <v>1989.6</v>
      </c>
      <c r="G89" s="41">
        <f t="shared" si="7"/>
        <v>1.9895999999999998E-3</v>
      </c>
      <c r="H89" s="13">
        <v>0.50600000000000001</v>
      </c>
      <c r="I89" s="48">
        <v>740.75</v>
      </c>
      <c r="J89" s="18">
        <f t="shared" si="8"/>
        <v>7.4075000000000005E-13</v>
      </c>
      <c r="K89" s="120">
        <f>VLOOKUP(B89,Blanks!$B$2:$G$38,5,FALSE)</f>
        <v>5.8184706875000011E-16</v>
      </c>
      <c r="L89" s="120">
        <f>VLOOKUP(B89,Blanks!$B$2:$G$38,6,FALSE)</f>
        <v>4.570111062500001E-16</v>
      </c>
      <c r="M89" s="17">
        <f t="shared" si="10"/>
        <v>7.4016815293125002E-13</v>
      </c>
      <c r="N89" s="123">
        <v>1.5</v>
      </c>
      <c r="O89" s="123">
        <f t="shared" si="11"/>
        <v>3.3478446133113459E+19</v>
      </c>
      <c r="P89" s="2">
        <f t="shared" si="12"/>
        <v>4.4405810950961684E+19</v>
      </c>
      <c r="Q89" s="2">
        <f t="shared" si="9"/>
        <v>19479.335748856844</v>
      </c>
      <c r="R89" s="122">
        <f>((I89*0.000000000000001*P89)-Q89)/E89</f>
        <v>1620732.3748946688</v>
      </c>
      <c r="S89" s="17">
        <v>1.6518098750000002E-14</v>
      </c>
      <c r="T89" s="16">
        <f>S89*P89</f>
        <v>733499.57036181656</v>
      </c>
      <c r="U89" s="16">
        <f>T89/E89</f>
        <v>36162.376826574138</v>
      </c>
      <c r="V89" s="16">
        <v>283000</v>
      </c>
      <c r="W89" s="16">
        <v>5500</v>
      </c>
      <c r="X89" s="124">
        <f>R89/V89</f>
        <v>5.7269695225960024</v>
      </c>
      <c r="Y89" t="s">
        <v>179</v>
      </c>
    </row>
    <row r="90" spans="1:25">
      <c r="A90" s="52" t="s">
        <v>93</v>
      </c>
      <c r="B90" s="29">
        <v>433</v>
      </c>
      <c r="C90" s="13" t="s">
        <v>160</v>
      </c>
      <c r="D90" s="70">
        <v>44432</v>
      </c>
      <c r="E90" s="54">
        <v>20.494299999999999</v>
      </c>
      <c r="F90" s="29">
        <v>2778.4</v>
      </c>
      <c r="G90" s="41">
        <f t="shared" si="7"/>
        <v>2.7783999999999999E-3</v>
      </c>
      <c r="H90" s="13">
        <v>0.60699999999999998</v>
      </c>
      <c r="I90" s="48">
        <v>989.70585000000005</v>
      </c>
      <c r="J90" s="18">
        <f t="shared" si="8"/>
        <v>9.8970585000000006E-13</v>
      </c>
      <c r="K90" s="120">
        <f>VLOOKUP(B90,Blanks!$B$2:$G$38,5,FALSE)</f>
        <v>5.8184706875000011E-16</v>
      </c>
      <c r="L90" s="120">
        <f>VLOOKUP(B90,Blanks!$B$2:$G$38,6,FALSE)</f>
        <v>4.570111062500001E-16</v>
      </c>
      <c r="M90" s="17">
        <f t="shared" si="10"/>
        <v>9.8912400293125002E-13</v>
      </c>
      <c r="N90" s="123">
        <v>1.5</v>
      </c>
      <c r="O90" s="123">
        <f t="shared" si="11"/>
        <v>3.3478446133113459E+19</v>
      </c>
      <c r="P90" s="2">
        <f t="shared" si="12"/>
        <v>6.2011009824161628E+19</v>
      </c>
      <c r="Q90" s="2">
        <f t="shared" si="9"/>
        <v>19479.335748856844</v>
      </c>
      <c r="R90" s="122">
        <f>((I90*0.000000000000001*P90)-Q90)/E90</f>
        <v>2993670.4279546696</v>
      </c>
      <c r="S90" s="17">
        <v>1.9411500500000001E-14</v>
      </c>
      <c r="T90" s="16">
        <f>S90*P90</f>
        <v>1203726.7482072185</v>
      </c>
      <c r="U90" s="16">
        <f>T90/E90</f>
        <v>58734.709075558501</v>
      </c>
      <c r="V90" s="16">
        <v>500000</v>
      </c>
      <c r="W90" s="16">
        <v>9600</v>
      </c>
      <c r="X90" s="124">
        <f>R90/V90</f>
        <v>5.9873408559093395</v>
      </c>
      <c r="Y90" t="s">
        <v>179</v>
      </c>
    </row>
    <row r="91" spans="1:25">
      <c r="A91" s="40" t="s">
        <v>21</v>
      </c>
      <c r="B91" s="76">
        <v>435</v>
      </c>
      <c r="C91" s="13" t="s">
        <v>152</v>
      </c>
      <c r="D91" s="70">
        <v>44097</v>
      </c>
      <c r="E91" s="9">
        <v>20.549800000000001</v>
      </c>
      <c r="F91" s="86">
        <v>1976.5</v>
      </c>
      <c r="G91" s="41">
        <f t="shared" si="7"/>
        <v>1.9765E-3</v>
      </c>
      <c r="H91" s="42">
        <v>0.10199999999999999</v>
      </c>
      <c r="I91" s="45">
        <v>849.23918749999996</v>
      </c>
      <c r="J91" s="18">
        <f t="shared" si="8"/>
        <v>8.4923918750000006E-13</v>
      </c>
      <c r="K91" s="120">
        <f>VLOOKUP(B91,Blanks!$B$2:$G$38,5,FALSE)</f>
        <v>9.2575381250000001E-16</v>
      </c>
      <c r="L91" s="120">
        <f>VLOOKUP(B91,Blanks!$B$2:$G$38,6,FALSE)</f>
        <v>8.8659387500000007E-16</v>
      </c>
      <c r="M91" s="17">
        <f t="shared" si="10"/>
        <v>8.4831343368750003E-13</v>
      </c>
      <c r="N91" s="123">
        <v>1.5</v>
      </c>
      <c r="O91" s="123">
        <f t="shared" si="11"/>
        <v>3.3478446133113459E+19</v>
      </c>
      <c r="P91" s="2">
        <f t="shared" si="12"/>
        <v>4.4113432521399173E+19</v>
      </c>
      <c r="Q91" s="2">
        <f t="shared" si="9"/>
        <v>30992.799144305667</v>
      </c>
      <c r="R91" s="122">
        <f>((I91*0.000000000000001*P91)-Q91)/E91</f>
        <v>1821519.5667677934</v>
      </c>
      <c r="S91" s="46">
        <v>2.6119102500000004E-14</v>
      </c>
      <c r="T91" s="16">
        <f>S91*P91</f>
        <v>1152203.2656532587</v>
      </c>
      <c r="U91" s="16">
        <f>T91/E91</f>
        <v>56068.831115303241</v>
      </c>
      <c r="V91" s="58">
        <v>309000</v>
      </c>
      <c r="W91" s="58">
        <v>7400</v>
      </c>
      <c r="X91" s="124">
        <f>R91/V91</f>
        <v>5.8948853293456098</v>
      </c>
      <c r="Y91" t="s">
        <v>179</v>
      </c>
    </row>
    <row r="92" spans="1:25">
      <c r="A92" s="40" t="s">
        <v>20</v>
      </c>
      <c r="B92" s="76">
        <v>436</v>
      </c>
      <c r="C92" s="13" t="s">
        <v>152</v>
      </c>
      <c r="D92" s="70">
        <v>44097</v>
      </c>
      <c r="E92" s="9">
        <v>20.119</v>
      </c>
      <c r="F92" s="86">
        <v>2229.6999999999998</v>
      </c>
      <c r="G92" s="41">
        <f t="shared" si="7"/>
        <v>2.2296999999999998E-3</v>
      </c>
      <c r="H92" s="42">
        <v>0.34799999999999998</v>
      </c>
      <c r="I92" s="45">
        <v>1462.8000714285699</v>
      </c>
      <c r="J92" s="18">
        <f t="shared" si="8"/>
        <v>1.46280007142857E-12</v>
      </c>
      <c r="K92" s="120">
        <f>VLOOKUP(B92,Blanks!$B$2:$G$38,5,FALSE)</f>
        <v>8.8863506250000004E-15</v>
      </c>
      <c r="L92" s="120">
        <f>VLOOKUP(B92,Blanks!$B$2:$G$38,6,FALSE)</f>
        <v>2.048040125E-15</v>
      </c>
      <c r="M92" s="17">
        <f t="shared" si="10"/>
        <v>1.4539137208035699E-12</v>
      </c>
      <c r="N92" s="123">
        <v>1.5</v>
      </c>
      <c r="O92" s="123">
        <f t="shared" si="11"/>
        <v>3.3478446133113459E+19</v>
      </c>
      <c r="P92" s="2">
        <f t="shared" si="12"/>
        <v>4.9764594228668711E+19</v>
      </c>
      <c r="Q92" s="2">
        <f t="shared" si="9"/>
        <v>297501.21071902162</v>
      </c>
      <c r="R92" s="122">
        <f>((I92*0.000000000000001*P92)-Q92)/E92</f>
        <v>3603466.9109593602</v>
      </c>
      <c r="S92" s="46">
        <v>4.4372305714285706E-14</v>
      </c>
      <c r="T92" s="16">
        <f>S92*P92</f>
        <v>2208169.7888618661</v>
      </c>
      <c r="U92" s="16">
        <f>T92/E92</f>
        <v>109755.44454803251</v>
      </c>
      <c r="V92" s="58">
        <v>554000</v>
      </c>
      <c r="W92" s="58">
        <v>12800</v>
      </c>
      <c r="X92" s="124">
        <f>R92/V92</f>
        <v>6.5044529078688811</v>
      </c>
      <c r="Y92" t="s">
        <v>179</v>
      </c>
    </row>
    <row r="93" spans="1:25">
      <c r="A93" s="40" t="s">
        <v>19</v>
      </c>
      <c r="B93" s="76">
        <v>436</v>
      </c>
      <c r="C93" s="13" t="s">
        <v>152</v>
      </c>
      <c r="D93" s="70">
        <v>44097</v>
      </c>
      <c r="E93" s="9">
        <v>18.5351</v>
      </c>
      <c r="F93" s="76">
        <v>2325.9</v>
      </c>
      <c r="G93" s="41">
        <f t="shared" si="7"/>
        <v>2.3259000000000001E-3</v>
      </c>
      <c r="H93" s="7">
        <v>7.0000000000000001E-3</v>
      </c>
      <c r="I93" s="45">
        <v>2188.7302500000001</v>
      </c>
      <c r="J93" s="18">
        <f t="shared" si="8"/>
        <v>2.1887302500000003E-12</v>
      </c>
      <c r="K93" s="120">
        <f>VLOOKUP(B93,Blanks!$B$2:$G$38,5,FALSE)</f>
        <v>8.8863506250000004E-15</v>
      </c>
      <c r="L93" s="120">
        <f>VLOOKUP(B93,Blanks!$B$2:$G$38,6,FALSE)</f>
        <v>2.048040125E-15</v>
      </c>
      <c r="M93" s="17">
        <f t="shared" si="10"/>
        <v>2.1798438993750004E-12</v>
      </c>
      <c r="N93" s="123">
        <v>1.5</v>
      </c>
      <c r="O93" s="123">
        <f t="shared" si="11"/>
        <v>3.3478446133113459E+19</v>
      </c>
      <c r="P93" s="2">
        <f t="shared" si="12"/>
        <v>5.1911678574005731E+19</v>
      </c>
      <c r="Q93" s="2">
        <f t="shared" si="9"/>
        <v>297501.21071902162</v>
      </c>
      <c r="R93" s="122">
        <f>((I93*0.000000000000001*P93)-Q93)/E93</f>
        <v>6113976.1863968475</v>
      </c>
      <c r="S93" s="46">
        <v>5.4387088749999998E-14</v>
      </c>
      <c r="T93" s="16">
        <f>S93*P93</f>
        <v>2823325.0697659231</v>
      </c>
      <c r="U93" s="16">
        <f>T93/E93</f>
        <v>152323.16360666644</v>
      </c>
      <c r="V93" s="21">
        <v>1110000</v>
      </c>
      <c r="W93" s="6">
        <v>18300</v>
      </c>
      <c r="X93" s="124">
        <f>R93/V93</f>
        <v>5.5080866544115743</v>
      </c>
      <c r="Y93" t="s">
        <v>179</v>
      </c>
    </row>
    <row r="94" spans="1:25">
      <c r="A94" s="52" t="s">
        <v>91</v>
      </c>
      <c r="B94" s="29">
        <v>436</v>
      </c>
      <c r="C94" s="13" t="s">
        <v>160</v>
      </c>
      <c r="D94" s="70">
        <v>44432</v>
      </c>
      <c r="E94" s="54">
        <v>18.662500000000001</v>
      </c>
      <c r="F94" s="29">
        <v>3354.7</v>
      </c>
      <c r="G94" s="41">
        <f t="shared" si="7"/>
        <v>3.3547E-3</v>
      </c>
      <c r="H94" s="13">
        <v>0.58499999999999996</v>
      </c>
      <c r="I94" s="48">
        <v>1197.5500625</v>
      </c>
      <c r="J94" s="18">
        <f t="shared" si="8"/>
        <v>1.1975500625000001E-12</v>
      </c>
      <c r="K94" s="120">
        <f>VLOOKUP(B94,Blanks!$B$2:$G$38,5,FALSE)</f>
        <v>8.8863506250000004E-15</v>
      </c>
      <c r="L94" s="120">
        <f>VLOOKUP(B94,Blanks!$B$2:$G$38,6,FALSE)</f>
        <v>2.048040125E-15</v>
      </c>
      <c r="M94" s="17">
        <f t="shared" si="10"/>
        <v>1.188663711875E-12</v>
      </c>
      <c r="N94" s="123">
        <v>1.5</v>
      </c>
      <c r="O94" s="123">
        <f t="shared" si="11"/>
        <v>3.3478446133113459E+19</v>
      </c>
      <c r="P94" s="2">
        <f t="shared" si="12"/>
        <v>7.4873428828503818E+19</v>
      </c>
      <c r="Q94" s="2">
        <f t="shared" si="9"/>
        <v>297501.21071902162</v>
      </c>
      <c r="R94" s="122">
        <f>((I94*0.000000000000001*P94)-Q94)/E94</f>
        <v>4788596.2846588092</v>
      </c>
      <c r="S94" s="17">
        <v>2.3566500000000003E-14</v>
      </c>
      <c r="T94" s="16">
        <f>S94*P94</f>
        <v>1764504.6604869354</v>
      </c>
      <c r="U94" s="16">
        <f>T94/E94</f>
        <v>94548.139878737318</v>
      </c>
      <c r="V94" s="16">
        <v>873000</v>
      </c>
      <c r="W94" s="16">
        <v>16500</v>
      </c>
      <c r="X94" s="124">
        <f>R94/V94</f>
        <v>5.4852191118657609</v>
      </c>
      <c r="Y94" t="s">
        <v>179</v>
      </c>
    </row>
    <row r="95" spans="1:25">
      <c r="A95" s="40" t="s">
        <v>90</v>
      </c>
      <c r="B95" s="76">
        <v>437</v>
      </c>
      <c r="C95" s="13" t="s">
        <v>159</v>
      </c>
      <c r="D95" s="70">
        <v>44432</v>
      </c>
      <c r="E95" s="9">
        <v>21.408899999999999</v>
      </c>
      <c r="F95" s="76">
        <v>2961.2276396938087</v>
      </c>
      <c r="G95" s="41">
        <f t="shared" si="7"/>
        <v>2.9612276396938086E-3</v>
      </c>
      <c r="H95" s="7">
        <v>0.71599999999999997</v>
      </c>
      <c r="I95" s="48">
        <v>445.49108749999999</v>
      </c>
      <c r="J95" s="18">
        <f t="shared" si="8"/>
        <v>4.4549108750000003E-13</v>
      </c>
      <c r="K95" s="120">
        <f>VLOOKUP(B95,Blanks!$B$2:$G$38,5,FALSE)</f>
        <v>4.6256792500000002E-16</v>
      </c>
      <c r="L95" s="120">
        <f>VLOOKUP(B95,Blanks!$B$2:$G$38,6,FALSE)</f>
        <v>6.66627E-16</v>
      </c>
      <c r="M95" s="17">
        <f t="shared" si="10"/>
        <v>4.45028519575E-13</v>
      </c>
      <c r="N95" s="123">
        <v>1.5</v>
      </c>
      <c r="O95" s="123">
        <f t="shared" si="11"/>
        <v>3.3478446133113459E+19</v>
      </c>
      <c r="P95" s="2">
        <f t="shared" si="12"/>
        <v>6.6091533348917256E+19</v>
      </c>
      <c r="Q95" s="2">
        <f t="shared" si="9"/>
        <v>15486.055360018567</v>
      </c>
      <c r="R95" s="122">
        <f>((I95*0.000000000000001*P95)-Q95)/E95</f>
        <v>1374554.6483374508</v>
      </c>
      <c r="S95" s="6">
        <v>1.1493199375000001E-14</v>
      </c>
      <c r="T95" s="16">
        <f>S95*P95</f>
        <v>759603.16977856751</v>
      </c>
      <c r="U95" s="16">
        <f>T95/E95</f>
        <v>35480.719223246757</v>
      </c>
      <c r="V95" s="16">
        <v>379000</v>
      </c>
      <c r="W95" s="46">
        <v>7300</v>
      </c>
      <c r="X95" s="124">
        <f>R95/V95</f>
        <v>3.6267932673811365</v>
      </c>
      <c r="Y95" t="s">
        <v>179</v>
      </c>
    </row>
    <row r="96" spans="1:25">
      <c r="A96" s="40" t="s">
        <v>18</v>
      </c>
      <c r="B96" s="76">
        <v>437</v>
      </c>
      <c r="C96" s="13" t="s">
        <v>152</v>
      </c>
      <c r="D96" s="70">
        <v>44097</v>
      </c>
      <c r="E96" s="9">
        <v>14.5076</v>
      </c>
      <c r="F96" s="76">
        <v>1966.2</v>
      </c>
      <c r="G96" s="41">
        <f t="shared" si="7"/>
        <v>1.9662E-3</v>
      </c>
      <c r="H96" s="7">
        <v>0.94299999999999995</v>
      </c>
      <c r="I96" s="45">
        <v>1224.07993333333</v>
      </c>
      <c r="J96" s="18">
        <f t="shared" si="8"/>
        <v>1.22407993333333E-12</v>
      </c>
      <c r="K96" s="120">
        <f>VLOOKUP(B96,Blanks!$B$2:$G$38,5,FALSE)</f>
        <v>4.6256792500000002E-16</v>
      </c>
      <c r="L96" s="120">
        <f>VLOOKUP(B96,Blanks!$B$2:$G$38,6,FALSE)</f>
        <v>6.66627E-16</v>
      </c>
      <c r="M96" s="17">
        <f t="shared" si="10"/>
        <v>1.22361736540833E-12</v>
      </c>
      <c r="N96" s="123">
        <v>1.5</v>
      </c>
      <c r="O96" s="123">
        <f t="shared" si="11"/>
        <v>3.3478446133113459E+19</v>
      </c>
      <c r="P96" s="2">
        <f t="shared" si="12"/>
        <v>4.3883547191285121E+19</v>
      </c>
      <c r="Q96" s="2">
        <f t="shared" si="9"/>
        <v>15486.055360018567</v>
      </c>
      <c r="R96" s="122">
        <f>((I96*0.000000000000001*P96)-Q96)/E96</f>
        <v>3701610.4293596675</v>
      </c>
      <c r="S96" s="46">
        <v>3.4250907333333302E-14</v>
      </c>
      <c r="T96" s="16">
        <f>S96*P96</f>
        <v>1503051.3083066656</v>
      </c>
      <c r="U96" s="16">
        <f>T96/E96</f>
        <v>103604.40791768905</v>
      </c>
      <c r="V96" s="21">
        <v>572000</v>
      </c>
      <c r="W96" s="6">
        <v>9600</v>
      </c>
      <c r="X96" s="124">
        <f>R96/V96</f>
        <v>6.4713469044749434</v>
      </c>
      <c r="Y96" t="s">
        <v>179</v>
      </c>
    </row>
    <row r="97" spans="1:25">
      <c r="A97" s="40" t="s">
        <v>89</v>
      </c>
      <c r="B97" s="76">
        <v>437</v>
      </c>
      <c r="C97" s="13" t="s">
        <v>159</v>
      </c>
      <c r="D97" s="70">
        <v>44432</v>
      </c>
      <c r="E97" s="9">
        <v>9.8104999999999993</v>
      </c>
      <c r="F97" s="76">
        <v>1915.5720292669</v>
      </c>
      <c r="G97" s="41">
        <f t="shared" si="7"/>
        <v>1.9155720292669E-3</v>
      </c>
      <c r="H97" s="7">
        <v>1.2410000000000001</v>
      </c>
      <c r="I97" s="48">
        <v>822.302818181818</v>
      </c>
      <c r="J97" s="18">
        <f t="shared" si="8"/>
        <v>8.2230281818181805E-13</v>
      </c>
      <c r="K97" s="120">
        <f>VLOOKUP(B97,Blanks!$B$2:$G$38,5,FALSE)</f>
        <v>4.6256792500000002E-16</v>
      </c>
      <c r="L97" s="120">
        <f>VLOOKUP(B97,Blanks!$B$2:$G$38,6,FALSE)</f>
        <v>6.66627E-16</v>
      </c>
      <c r="M97" s="17">
        <f t="shared" si="10"/>
        <v>8.2184025025681808E-13</v>
      </c>
      <c r="N97" s="123">
        <v>1.5</v>
      </c>
      <c r="O97" s="123">
        <f t="shared" si="11"/>
        <v>3.3478446133113459E+19</v>
      </c>
      <c r="P97" s="2">
        <f t="shared" si="12"/>
        <v>4.275358333060717E+19</v>
      </c>
      <c r="Q97" s="2">
        <f t="shared" si="9"/>
        <v>15486.055360018567</v>
      </c>
      <c r="R97" s="122">
        <f>((I97*0.000000000000001*P97)-Q97)/E97</f>
        <v>3581968.9113469706</v>
      </c>
      <c r="S97" s="6">
        <v>1.8778994545454501E-14</v>
      </c>
      <c r="T97" s="16">
        <f>S97*P97</f>
        <v>802869.30816410657</v>
      </c>
      <c r="U97" s="16">
        <f>T97/E97</f>
        <v>81837.756298262742</v>
      </c>
      <c r="V97" s="16">
        <v>307000</v>
      </c>
      <c r="W97" s="46">
        <v>7600</v>
      </c>
      <c r="X97" s="124">
        <f>R97/V97</f>
        <v>11.667651177025963</v>
      </c>
      <c r="Y97" t="s">
        <v>179</v>
      </c>
    </row>
    <row r="98" spans="1:25">
      <c r="A98" s="40" t="s">
        <v>87</v>
      </c>
      <c r="B98" s="76">
        <v>438</v>
      </c>
      <c r="C98" s="13" t="s">
        <v>159</v>
      </c>
      <c r="D98" s="70">
        <v>44432</v>
      </c>
      <c r="E98" s="9">
        <v>22.131599999999999</v>
      </c>
      <c r="F98" s="76">
        <v>2006.3</v>
      </c>
      <c r="G98" s="41">
        <f t="shared" si="7"/>
        <v>2.0062999999999999E-3</v>
      </c>
      <c r="H98" s="7">
        <v>0.253</v>
      </c>
      <c r="I98" s="48">
        <v>786.74504761904802</v>
      </c>
      <c r="J98" s="18">
        <f t="shared" si="8"/>
        <v>7.8674504761904808E-13</v>
      </c>
      <c r="K98" s="120">
        <f>VLOOKUP(B98,Blanks!$B$2:$G$38,5,FALSE)</f>
        <v>3.22299995238095E-15</v>
      </c>
      <c r="L98" s="120">
        <f>VLOOKUP(B98,Blanks!$B$2:$G$38,6,FALSE)</f>
        <v>1.0074800952381E-15</v>
      </c>
      <c r="M98" s="17">
        <f t="shared" si="10"/>
        <v>7.8352204766666713E-13</v>
      </c>
      <c r="N98" s="123">
        <v>1.5</v>
      </c>
      <c r="O98" s="123">
        <f t="shared" si="11"/>
        <v>3.3478446133113459E+19</v>
      </c>
      <c r="P98" s="2">
        <f t="shared" si="12"/>
        <v>4.4778537651243688E+19</v>
      </c>
      <c r="Q98" s="2">
        <f t="shared" si="9"/>
        <v>107901.03029281288</v>
      </c>
      <c r="R98" s="122">
        <f>((I98*0.000000000000001*P98)-Q98)/E98</f>
        <v>1586934.1442302517</v>
      </c>
      <c r="S98" s="6">
        <v>1.8322695714285702E-14</v>
      </c>
      <c r="T98" s="16">
        <f>S98*P98</f>
        <v>820463.5199144237</v>
      </c>
      <c r="U98" s="16">
        <f>T98/E98</f>
        <v>37072.038167797349</v>
      </c>
      <c r="V98" s="16">
        <v>246000</v>
      </c>
      <c r="W98" s="46">
        <v>5800</v>
      </c>
      <c r="X98" s="124">
        <f>R98/V98</f>
        <v>6.4509518058140314</v>
      </c>
      <c r="Y98" t="s">
        <v>179</v>
      </c>
    </row>
    <row r="99" spans="1:25">
      <c r="A99" s="40" t="s">
        <v>27</v>
      </c>
      <c r="B99" s="76">
        <v>401</v>
      </c>
      <c r="C99" s="13" t="s">
        <v>153</v>
      </c>
      <c r="D99" s="70">
        <v>44097</v>
      </c>
      <c r="E99" s="9">
        <v>10.8924</v>
      </c>
      <c r="F99" s="76">
        <v>2618</v>
      </c>
      <c r="G99" s="41">
        <f t="shared" si="7"/>
        <v>2.6180000000000001E-3</v>
      </c>
      <c r="H99" s="7">
        <v>0.19500000000000001</v>
      </c>
      <c r="I99" s="45">
        <v>121.41002727272701</v>
      </c>
      <c r="J99" s="18">
        <f t="shared" si="8"/>
        <v>1.2141002727272702E-13</v>
      </c>
      <c r="K99" s="126">
        <v>2.3709132887207894E-15</v>
      </c>
      <c r="L99" s="126">
        <v>1.8371881978843004E-15</v>
      </c>
      <c r="M99" s="17">
        <f t="shared" si="10"/>
        <v>1.1903911398400623E-13</v>
      </c>
      <c r="N99" s="123">
        <v>1.5</v>
      </c>
      <c r="O99" s="123">
        <f t="shared" si="11"/>
        <v>3.3478446133113459E+19</v>
      </c>
      <c r="P99" s="2">
        <f t="shared" si="12"/>
        <v>5.8431047984327361E+19</v>
      </c>
      <c r="Q99" s="2">
        <f t="shared" si="9"/>
        <v>79374.492822721819</v>
      </c>
      <c r="R99" s="122">
        <f>((I99*0.000000000000001*P99)-Q99)/E99</f>
        <v>644003.21660318063</v>
      </c>
      <c r="S99" s="46">
        <v>9.1665409090909118E-15</v>
      </c>
      <c r="T99" s="16">
        <f>S99*P99</f>
        <v>535610.59170939086</v>
      </c>
      <c r="U99" s="16">
        <f>T99/E99</f>
        <v>49172.872067624296</v>
      </c>
      <c r="V99" s="21">
        <v>231000</v>
      </c>
      <c r="W99" s="6">
        <v>1000</v>
      </c>
      <c r="X99" s="124">
        <f>R99/V99</f>
        <v>2.7878927125678814</v>
      </c>
      <c r="Y99" t="s">
        <v>180</v>
      </c>
    </row>
    <row r="100" spans="1:25">
      <c r="A100" s="52" t="s">
        <v>96</v>
      </c>
      <c r="B100" s="29">
        <v>420</v>
      </c>
      <c r="C100" s="13" t="s">
        <v>160</v>
      </c>
      <c r="D100" s="70">
        <v>44432</v>
      </c>
      <c r="E100" s="54">
        <v>20.258199999999999</v>
      </c>
      <c r="F100" s="29">
        <v>3827.9</v>
      </c>
      <c r="G100" s="41">
        <f t="shared" si="7"/>
        <v>3.8279E-3</v>
      </c>
      <c r="H100" s="13">
        <v>5.3999999999999999E-2</v>
      </c>
      <c r="I100" s="48">
        <v>270.70306470588201</v>
      </c>
      <c r="J100" s="18">
        <f t="shared" si="8"/>
        <v>2.7070306470588203E-13</v>
      </c>
      <c r="K100" s="120">
        <f>VLOOKUP(B100,Blanks!$B$2:$G$38,5,FALSE)</f>
        <v>2.5696103750000003E-15</v>
      </c>
      <c r="L100" s="120">
        <f>VLOOKUP(B100,Blanks!$B$2:$G$38,6,FALSE)</f>
        <v>1.1530800000000002E-15</v>
      </c>
      <c r="M100" s="17">
        <f t="shared" si="10"/>
        <v>2.6813345433088203E-13</v>
      </c>
      <c r="N100" s="123">
        <v>1.5</v>
      </c>
      <c r="O100" s="123">
        <f t="shared" si="11"/>
        <v>3.3478446133113459E+19</v>
      </c>
      <c r="P100" s="2">
        <f t="shared" si="12"/>
        <v>8.543476263529667E+19</v>
      </c>
      <c r="Q100" s="2">
        <f t="shared" si="9"/>
        <v>86026.562522526991</v>
      </c>
      <c r="R100" s="122">
        <f>((I100*0.000000000000001*P100)-Q100)/E100</f>
        <v>1137387.6018240447</v>
      </c>
      <c r="S100" s="17">
        <v>8.7342994117647103E-15</v>
      </c>
      <c r="T100" s="16">
        <f>S100*P100</f>
        <v>746212.79702972935</v>
      </c>
      <c r="U100" s="16">
        <f>T100/E100</f>
        <v>36835.098726921911</v>
      </c>
      <c r="V100" s="16">
        <v>189000</v>
      </c>
      <c r="W100" s="16">
        <v>3000</v>
      </c>
      <c r="X100" s="124">
        <f>R100/V100</f>
        <v>6.0179238191748397</v>
      </c>
      <c r="Y100" t="s">
        <v>180</v>
      </c>
    </row>
    <row r="101" spans="1:25">
      <c r="A101" s="52" t="s">
        <v>97</v>
      </c>
      <c r="B101" s="29">
        <v>420</v>
      </c>
      <c r="C101" s="13" t="s">
        <v>160</v>
      </c>
      <c r="D101" s="70">
        <v>44432</v>
      </c>
      <c r="E101" s="54">
        <v>8.5875000000000004</v>
      </c>
      <c r="F101" s="29">
        <v>2202.1</v>
      </c>
      <c r="G101" s="41">
        <f t="shared" si="7"/>
        <v>2.2020999999999998E-3</v>
      </c>
      <c r="H101" s="13">
        <v>0.36499999999999999</v>
      </c>
      <c r="I101" s="48">
        <v>80.685299999999998</v>
      </c>
      <c r="J101" s="18">
        <f t="shared" si="8"/>
        <v>8.0685300000000008E-14</v>
      </c>
      <c r="K101" s="120">
        <f>VLOOKUP(B101,Blanks!$B$2:$G$38,5,FALSE)</f>
        <v>2.5696103750000003E-15</v>
      </c>
      <c r="L101" s="120">
        <f>VLOOKUP(B101,Blanks!$B$2:$G$38,6,FALSE)</f>
        <v>1.1530800000000002E-15</v>
      </c>
      <c r="M101" s="17">
        <f t="shared" si="10"/>
        <v>7.8115689625000005E-14</v>
      </c>
      <c r="N101" s="123">
        <v>1.5</v>
      </c>
      <c r="O101" s="123">
        <f t="shared" si="11"/>
        <v>3.3478446133113459E+19</v>
      </c>
      <c r="P101" s="2">
        <f t="shared" si="12"/>
        <v>4.9148590819819422E+19</v>
      </c>
      <c r="Q101" s="2">
        <f t="shared" si="9"/>
        <v>86026.562522526991</v>
      </c>
      <c r="R101" s="122">
        <f>((I101*0.000000000000001*P101)-Q101)/E101</f>
        <v>451766.19881826482</v>
      </c>
      <c r="S101" s="17">
        <v>4.5870595000000001E-15</v>
      </c>
      <c r="T101" s="16">
        <f>S101*P101</f>
        <v>225447.51043166546</v>
      </c>
      <c r="U101" s="16">
        <f>T101/E101</f>
        <v>26252.985203105149</v>
      </c>
      <c r="V101" s="16">
        <v>66000</v>
      </c>
      <c r="W101" s="16">
        <v>2000</v>
      </c>
      <c r="X101" s="124">
        <f>R101/V101</f>
        <v>6.8449424063373456</v>
      </c>
      <c r="Y101" t="s">
        <v>180</v>
      </c>
    </row>
    <row r="102" spans="1:25">
      <c r="A102" s="52" t="s">
        <v>94</v>
      </c>
      <c r="B102" s="29">
        <v>420</v>
      </c>
      <c r="C102" s="13" t="s">
        <v>160</v>
      </c>
      <c r="D102" s="70">
        <v>44432</v>
      </c>
      <c r="E102" s="54">
        <v>10.8795</v>
      </c>
      <c r="F102" s="29">
        <v>2254.1</v>
      </c>
      <c r="G102" s="41">
        <f t="shared" si="7"/>
        <v>2.2540999999999998E-3</v>
      </c>
      <c r="H102" s="13">
        <v>0.27200000000000002</v>
      </c>
      <c r="I102" s="48">
        <v>241.04002</v>
      </c>
      <c r="J102" s="18">
        <f t="shared" si="8"/>
        <v>2.4104002000000002E-13</v>
      </c>
      <c r="K102" s="120">
        <f>VLOOKUP(B102,Blanks!$B$2:$G$38,5,FALSE)</f>
        <v>2.5696103750000003E-15</v>
      </c>
      <c r="L102" s="120">
        <f>VLOOKUP(B102,Blanks!$B$2:$G$38,6,FALSE)</f>
        <v>1.1530800000000002E-15</v>
      </c>
      <c r="M102" s="17">
        <f t="shared" si="10"/>
        <v>2.3847040962500002E-13</v>
      </c>
      <c r="N102" s="123">
        <v>1.5</v>
      </c>
      <c r="O102" s="123">
        <f t="shared" si="11"/>
        <v>3.3478446133113459E+19</v>
      </c>
      <c r="P102" s="2">
        <f t="shared" si="12"/>
        <v>5.0309176952434024E+19</v>
      </c>
      <c r="Q102" s="2">
        <f t="shared" si="9"/>
        <v>86026.562522526991</v>
      </c>
      <c r="R102" s="122">
        <f>((I102*0.000000000000001*P102)-Q102)/E102</f>
        <v>1106714.321087891</v>
      </c>
      <c r="S102" s="17">
        <v>1.1145798666666701E-14</v>
      </c>
      <c r="T102" s="16">
        <f>S102*P102</f>
        <v>560735.95739753824</v>
      </c>
      <c r="U102" s="16">
        <f>T102/E102</f>
        <v>51540.599972198928</v>
      </c>
      <c r="V102" s="16">
        <v>172000</v>
      </c>
      <c r="W102" s="16">
        <v>5000</v>
      </c>
      <c r="X102" s="124">
        <f>R102/V102</f>
        <v>6.4343855877202962</v>
      </c>
      <c r="Y102" t="s">
        <v>180</v>
      </c>
    </row>
    <row r="103" spans="1:25">
      <c r="A103" s="52" t="s">
        <v>95</v>
      </c>
      <c r="B103" s="29">
        <v>420</v>
      </c>
      <c r="C103" s="13" t="s">
        <v>160</v>
      </c>
      <c r="D103" s="70">
        <v>44432</v>
      </c>
      <c r="E103" s="54">
        <v>19.7773</v>
      </c>
      <c r="F103" s="29">
        <v>2843.9</v>
      </c>
      <c r="G103" s="41">
        <f t="shared" si="7"/>
        <v>2.8438999999999999E-3</v>
      </c>
      <c r="H103" s="13">
        <v>0.376</v>
      </c>
      <c r="I103" s="48">
        <v>399.81398999999999</v>
      </c>
      <c r="J103" s="18">
        <f t="shared" si="8"/>
        <v>3.9981399000000004E-13</v>
      </c>
      <c r="K103" s="120">
        <f>VLOOKUP(B103,Blanks!$B$2:$G$38,5,FALSE)</f>
        <v>2.5696103750000003E-15</v>
      </c>
      <c r="L103" s="120">
        <f>VLOOKUP(B103,Blanks!$B$2:$G$38,6,FALSE)</f>
        <v>1.1530800000000002E-15</v>
      </c>
      <c r="M103" s="17">
        <f t="shared" si="10"/>
        <v>3.9724437962500004E-13</v>
      </c>
      <c r="N103" s="123">
        <v>1.5</v>
      </c>
      <c r="O103" s="123">
        <f t="shared" si="11"/>
        <v>3.3478446133113459E+19</v>
      </c>
      <c r="P103" s="2">
        <f t="shared" si="12"/>
        <v>6.3472901971974242E+19</v>
      </c>
      <c r="Q103" s="2">
        <f t="shared" si="9"/>
        <v>86026.562522526991</v>
      </c>
      <c r="R103" s="122">
        <f>((I103*0.000000000000001*P103)-Q103)/E103</f>
        <v>1278805.8851193725</v>
      </c>
      <c r="S103" s="17">
        <v>9.8786180000000007E-15</v>
      </c>
      <c r="T103" s="16">
        <f>S103*P103</f>
        <v>627024.5519325803</v>
      </c>
      <c r="U103" s="16">
        <f>T103/E103</f>
        <v>31704.254470154181</v>
      </c>
      <c r="V103" s="16">
        <v>197000</v>
      </c>
      <c r="W103" s="16">
        <v>3000</v>
      </c>
      <c r="X103" s="124">
        <f>R103/V103</f>
        <v>6.4914004320780334</v>
      </c>
      <c r="Y103" t="s">
        <v>180</v>
      </c>
    </row>
    <row r="104" spans="1:25">
      <c r="A104" s="40" t="s">
        <v>116</v>
      </c>
      <c r="B104" s="76">
        <v>490</v>
      </c>
      <c r="C104" s="13" t="s">
        <v>162</v>
      </c>
      <c r="D104" s="70">
        <v>44530</v>
      </c>
      <c r="E104" s="9">
        <v>20.032599999999999</v>
      </c>
      <c r="F104" s="76">
        <v>2068.5</v>
      </c>
      <c r="G104" s="41">
        <f t="shared" si="7"/>
        <v>2.0685E-3</v>
      </c>
      <c r="H104" s="7">
        <v>0.32900000000000001</v>
      </c>
      <c r="I104" s="48">
        <v>407.16204285714298</v>
      </c>
      <c r="J104" s="18">
        <f t="shared" si="8"/>
        <v>4.0716204285714302E-13</v>
      </c>
      <c r="K104" s="126">
        <v>2.3709132887207894E-15</v>
      </c>
      <c r="L104" s="126">
        <v>1.8371881978843004E-15</v>
      </c>
      <c r="M104" s="17">
        <f t="shared" si="10"/>
        <v>4.0479112956842222E-13</v>
      </c>
      <c r="N104" s="123">
        <v>1.5</v>
      </c>
      <c r="O104" s="123">
        <f t="shared" si="11"/>
        <v>3.3478446133113459E+19</v>
      </c>
      <c r="P104" s="2">
        <f t="shared" si="12"/>
        <v>4.616677721756346E+19</v>
      </c>
      <c r="Q104" s="2">
        <f t="shared" si="9"/>
        <v>79374.492822721819</v>
      </c>
      <c r="R104" s="122">
        <f>((I104*0.000000000000001*P104)-Q104)/E104</f>
        <v>934376.20834095567</v>
      </c>
      <c r="S104" s="6">
        <v>1.1324600000000001E-14</v>
      </c>
      <c r="T104" s="16">
        <f>S104*P104</f>
        <v>522820.2852780192</v>
      </c>
      <c r="U104" s="16">
        <f>T104/E104</f>
        <v>26098.473751685713</v>
      </c>
      <c r="V104" s="16">
        <v>127406.48226930402</v>
      </c>
      <c r="W104" s="46">
        <v>3112.8869745644424</v>
      </c>
      <c r="X104" s="124">
        <f>R104/V104</f>
        <v>7.3338200042752018</v>
      </c>
      <c r="Y104" t="s">
        <v>181</v>
      </c>
    </row>
    <row r="105" spans="1:25">
      <c r="A105" s="52" t="s">
        <v>105</v>
      </c>
      <c r="B105" s="29">
        <v>403</v>
      </c>
      <c r="C105" s="13" t="s">
        <v>161</v>
      </c>
      <c r="D105" s="70">
        <v>44432</v>
      </c>
      <c r="E105" s="54">
        <v>20.2925</v>
      </c>
      <c r="F105" s="29">
        <v>2154.8000000000002</v>
      </c>
      <c r="G105" s="41">
        <f t="shared" si="7"/>
        <v>2.1548000000000001E-3</v>
      </c>
      <c r="H105" s="13">
        <v>0.151</v>
      </c>
      <c r="I105" s="48">
        <v>1412.84971428571</v>
      </c>
      <c r="J105" s="18">
        <f t="shared" si="8"/>
        <v>1.4128497142857101E-12</v>
      </c>
      <c r="K105" s="120">
        <f>VLOOKUP(B105,Blanks!$B$2:$G$38,5,FALSE)</f>
        <v>3.3297602500000002E-15</v>
      </c>
      <c r="L105" s="120">
        <f>VLOOKUP(B105,Blanks!$B$2:$G$38,6,FALSE)</f>
        <v>9.6235191666666706E-16</v>
      </c>
      <c r="M105" s="17">
        <f t="shared" si="10"/>
        <v>1.40951995403571E-12</v>
      </c>
      <c r="N105" s="123">
        <v>1.5</v>
      </c>
      <c r="O105" s="123">
        <f t="shared" si="11"/>
        <v>3.3478446133113459E+19</v>
      </c>
      <c r="P105" s="2">
        <f t="shared" si="12"/>
        <v>4.8092903818421928E+19</v>
      </c>
      <c r="Q105" s="2">
        <f t="shared" ref="Q105:Q126" si="13">O105*K105</f>
        <v>111475.19916580741</v>
      </c>
      <c r="R105" s="122">
        <f t="shared" ref="R105:R126" si="14">((I105*0.000000000000001*P105)-Q105)/E105</f>
        <v>3342938.0421269801</v>
      </c>
      <c r="S105" s="17">
        <v>3.0726198571428602E-14</v>
      </c>
      <c r="T105" s="16">
        <f>S105*P105</f>
        <v>1477712.112601449</v>
      </c>
      <c r="U105" s="16">
        <f>T105/E105</f>
        <v>72820.60429229759</v>
      </c>
      <c r="V105" s="16">
        <v>624000</v>
      </c>
      <c r="W105" s="16">
        <v>18000</v>
      </c>
      <c r="X105" s="124">
        <f>R105/V105</f>
        <v>5.3572725034086224</v>
      </c>
      <c r="Y105" t="s">
        <v>182</v>
      </c>
    </row>
    <row r="106" spans="1:25">
      <c r="A106" s="52" t="s">
        <v>104</v>
      </c>
      <c r="B106" s="29">
        <v>403</v>
      </c>
      <c r="C106" s="13" t="s">
        <v>161</v>
      </c>
      <c r="D106" s="70">
        <v>44432</v>
      </c>
      <c r="E106" s="54">
        <v>17.975999999999999</v>
      </c>
      <c r="F106" s="29">
        <v>2181.1</v>
      </c>
      <c r="G106" s="41">
        <f t="shared" si="7"/>
        <v>2.1811000000000001E-3</v>
      </c>
      <c r="H106" s="13">
        <v>0.17799999999999999</v>
      </c>
      <c r="I106" s="48">
        <v>1071.13015789474</v>
      </c>
      <c r="J106" s="18">
        <f t="shared" si="8"/>
        <v>1.0711301578947402E-12</v>
      </c>
      <c r="K106" s="120">
        <f>VLOOKUP(B106,Blanks!$B$2:$G$38,5,FALSE)</f>
        <v>3.3297602500000002E-15</v>
      </c>
      <c r="L106" s="120">
        <f>VLOOKUP(B106,Blanks!$B$2:$G$38,6,FALSE)</f>
        <v>9.6235191666666706E-16</v>
      </c>
      <c r="M106" s="17">
        <f t="shared" si="10"/>
        <v>1.0678003976447401E-12</v>
      </c>
      <c r="N106" s="123">
        <v>1.5</v>
      </c>
      <c r="O106" s="123">
        <f t="shared" si="11"/>
        <v>3.3478446133113459E+19</v>
      </c>
      <c r="P106" s="2">
        <f t="shared" si="12"/>
        <v>4.8679892573955842E+19</v>
      </c>
      <c r="Q106" s="2">
        <f t="shared" si="13"/>
        <v>111475.19916580741</v>
      </c>
      <c r="R106" s="122">
        <f t="shared" si="14"/>
        <v>2894471.8413370331</v>
      </c>
      <c r="S106" s="17">
        <v>2.3736299473684202E-14</v>
      </c>
      <c r="T106" s="16">
        <f>S106*P106</f>
        <v>1155480.5084821915</v>
      </c>
      <c r="U106" s="16">
        <f>T106/E106</f>
        <v>64279.067005017328</v>
      </c>
      <c r="V106" s="16">
        <v>550000</v>
      </c>
      <c r="W106" s="16">
        <v>16000</v>
      </c>
      <c r="X106" s="124">
        <f>R106/V106</f>
        <v>5.2626760751582422</v>
      </c>
      <c r="Y106" t="s">
        <v>182</v>
      </c>
    </row>
    <row r="107" spans="1:25">
      <c r="A107" s="52" t="s">
        <v>106</v>
      </c>
      <c r="B107" s="29">
        <v>403</v>
      </c>
      <c r="C107" s="13" t="s">
        <v>161</v>
      </c>
      <c r="D107" s="70">
        <v>44432</v>
      </c>
      <c r="E107" s="54">
        <v>20.091799999999999</v>
      </c>
      <c r="F107" s="29">
        <v>2788.2</v>
      </c>
      <c r="G107" s="41">
        <f t="shared" si="7"/>
        <v>2.7881999999999998E-3</v>
      </c>
      <c r="H107" s="13">
        <v>5.0000000000000001E-3</v>
      </c>
      <c r="I107" s="48">
        <v>935.13</v>
      </c>
      <c r="J107" s="18">
        <f t="shared" si="8"/>
        <v>9.3513000000000008E-13</v>
      </c>
      <c r="K107" s="120">
        <f>VLOOKUP(B107,Blanks!$B$2:$G$38,5,FALSE)</f>
        <v>3.3297602500000002E-15</v>
      </c>
      <c r="L107" s="120">
        <f>VLOOKUP(B107,Blanks!$B$2:$G$38,6,FALSE)</f>
        <v>9.6235191666666706E-16</v>
      </c>
      <c r="M107" s="17">
        <f t="shared" si="10"/>
        <v>9.3180023974999999E-13</v>
      </c>
      <c r="N107" s="123">
        <v>1.5</v>
      </c>
      <c r="O107" s="123">
        <f t="shared" si="11"/>
        <v>3.3478446133113459E+19</v>
      </c>
      <c r="P107" s="2">
        <f t="shared" si="12"/>
        <v>6.2229735672231289E+19</v>
      </c>
      <c r="Q107" s="2">
        <f t="shared" si="13"/>
        <v>111475.19916580741</v>
      </c>
      <c r="R107" s="122">
        <f t="shared" si="14"/>
        <v>2890802.094387155</v>
      </c>
      <c r="S107" s="17">
        <v>2.0580296666666704E-14</v>
      </c>
      <c r="T107" s="16">
        <f>S107*P107</f>
        <v>1280706.4216227718</v>
      </c>
      <c r="U107" s="16">
        <f>T107/E107</f>
        <v>63742.741895836698</v>
      </c>
      <c r="V107" s="16">
        <v>555000</v>
      </c>
      <c r="W107" s="16">
        <v>15000</v>
      </c>
      <c r="X107" s="124">
        <f>R107/V107</f>
        <v>5.2086524223191981</v>
      </c>
      <c r="Y107" t="s">
        <v>182</v>
      </c>
    </row>
    <row r="108" spans="1:25">
      <c r="A108" s="40" t="s">
        <v>122</v>
      </c>
      <c r="B108" s="76">
        <v>408</v>
      </c>
      <c r="C108" s="13" t="s">
        <v>164</v>
      </c>
      <c r="D108" s="70">
        <v>44530</v>
      </c>
      <c r="E108" s="9">
        <v>20.038499999999999</v>
      </c>
      <c r="F108" s="76">
        <v>1740.5</v>
      </c>
      <c r="G108" s="41">
        <f t="shared" si="7"/>
        <v>1.7405000000000001E-3</v>
      </c>
      <c r="H108" s="7">
        <v>0.747</v>
      </c>
      <c r="I108" s="48">
        <v>1894.8902499999999</v>
      </c>
      <c r="J108" s="18">
        <f t="shared" si="8"/>
        <v>1.89489025E-12</v>
      </c>
      <c r="K108" s="120">
        <f>VLOOKUP(B108,Blanks!$B$2:$G$38,5,FALSE)</f>
        <v>5.1598897333333305E-15</v>
      </c>
      <c r="L108" s="120">
        <f>VLOOKUP(B108,Blanks!$B$2:$G$38,6,FALSE)</f>
        <v>1.2188999333333299E-15</v>
      </c>
      <c r="M108" s="17">
        <f t="shared" si="10"/>
        <v>1.8897303602666665E-12</v>
      </c>
      <c r="N108" s="123">
        <v>1.5</v>
      </c>
      <c r="O108" s="123">
        <f t="shared" si="11"/>
        <v>3.3478446133113459E+19</v>
      </c>
      <c r="P108" s="2">
        <f t="shared" si="12"/>
        <v>3.8846156996455981E+19</v>
      </c>
      <c r="Q108" s="2">
        <f t="shared" si="13"/>
        <v>172745.09049020507</v>
      </c>
      <c r="R108" s="122">
        <f t="shared" si="14"/>
        <v>3664768.2736763489</v>
      </c>
      <c r="S108" s="6">
        <v>4.7129802499999998E-14</v>
      </c>
      <c r="T108" s="16">
        <f>S108*P108</f>
        <v>1830811.7071269634</v>
      </c>
      <c r="U108" s="16">
        <f>T108/E108</f>
        <v>91364.708292884374</v>
      </c>
      <c r="V108" s="16">
        <v>638000</v>
      </c>
      <c r="W108" s="46">
        <v>17000</v>
      </c>
      <c r="X108" s="124">
        <f>R108/V108</f>
        <v>5.7441508991792301</v>
      </c>
      <c r="Y108" t="s">
        <v>182</v>
      </c>
    </row>
    <row r="109" spans="1:25">
      <c r="A109" s="52" t="s">
        <v>103</v>
      </c>
      <c r="B109" s="29">
        <v>408</v>
      </c>
      <c r="C109" s="13" t="s">
        <v>161</v>
      </c>
      <c r="D109" s="70">
        <v>44432</v>
      </c>
      <c r="E109" s="54">
        <v>19.628299999999999</v>
      </c>
      <c r="F109" s="29">
        <v>2792.4</v>
      </c>
      <c r="G109" s="41">
        <f t="shared" si="7"/>
        <v>2.7924E-3</v>
      </c>
      <c r="H109" s="13">
        <v>7.3999999999999996E-2</v>
      </c>
      <c r="I109" s="48">
        <v>516.11510666666697</v>
      </c>
      <c r="J109" s="18">
        <f t="shared" si="8"/>
        <v>5.1611510666666702E-13</v>
      </c>
      <c r="K109" s="120">
        <f>VLOOKUP(B109,Blanks!$B$2:$G$38,5,FALSE)</f>
        <v>5.1598897333333305E-15</v>
      </c>
      <c r="L109" s="120">
        <f>VLOOKUP(B109,Blanks!$B$2:$G$38,6,FALSE)</f>
        <v>1.2188999333333299E-15</v>
      </c>
      <c r="M109" s="17">
        <f t="shared" si="10"/>
        <v>5.109552169333337E-13</v>
      </c>
      <c r="N109" s="123">
        <v>1.5</v>
      </c>
      <c r="O109" s="123">
        <f t="shared" si="11"/>
        <v>3.3478446133113459E+19</v>
      </c>
      <c r="P109" s="2">
        <f t="shared" si="12"/>
        <v>6.2323475321404015E+19</v>
      </c>
      <c r="Q109" s="2">
        <f t="shared" si="13"/>
        <v>172745.09049020507</v>
      </c>
      <c r="R109" s="122">
        <f t="shared" si="14"/>
        <v>1629959.9059956095</v>
      </c>
      <c r="S109" s="17">
        <v>1.5968001333333302E-14</v>
      </c>
      <c r="T109" s="16">
        <f>S109*P109</f>
        <v>995181.33703014441</v>
      </c>
      <c r="U109" s="16">
        <f>T109/E109</f>
        <v>50701.35146855023</v>
      </c>
      <c r="V109" s="16">
        <v>281000</v>
      </c>
      <c r="W109" s="16">
        <v>8000</v>
      </c>
      <c r="X109" s="124">
        <f>R109/V109</f>
        <v>5.8005690604825961</v>
      </c>
      <c r="Y109" t="s">
        <v>182</v>
      </c>
    </row>
    <row r="110" spans="1:25">
      <c r="A110" s="40" t="s">
        <v>26</v>
      </c>
      <c r="B110" s="76">
        <v>409</v>
      </c>
      <c r="C110" s="13" t="s">
        <v>153</v>
      </c>
      <c r="D110" s="70">
        <v>44097</v>
      </c>
      <c r="E110" s="9">
        <v>20.217700000000001</v>
      </c>
      <c r="F110" s="76">
        <v>1348</v>
      </c>
      <c r="G110" s="41">
        <f t="shared" si="7"/>
        <v>1.348E-3</v>
      </c>
      <c r="H110" s="7">
        <v>0.754</v>
      </c>
      <c r="I110" s="45">
        <v>1869.7696923076901</v>
      </c>
      <c r="J110" s="18">
        <f t="shared" si="8"/>
        <v>1.8697696923076903E-12</v>
      </c>
      <c r="K110" s="120">
        <f>VLOOKUP(B110,Blanks!$B$2:$G$38,5,FALSE)</f>
        <v>2.6877100714285703E-15</v>
      </c>
      <c r="L110" s="120">
        <f>VLOOKUP(B110,Blanks!$B$2:$G$38,6,FALSE)</f>
        <v>1.2028500714285701E-15</v>
      </c>
      <c r="M110" s="17">
        <f t="shared" si="10"/>
        <v>1.8670819822362617E-12</v>
      </c>
      <c r="N110" s="123">
        <v>1.5</v>
      </c>
      <c r="O110" s="123">
        <f t="shared" si="11"/>
        <v>3.3478446133113459E+19</v>
      </c>
      <c r="P110" s="2">
        <f t="shared" si="12"/>
        <v>3.0085963591624626E+19</v>
      </c>
      <c r="Q110" s="2">
        <f t="shared" si="13"/>
        <v>89980.356847747913</v>
      </c>
      <c r="R110" s="122">
        <f t="shared" si="14"/>
        <v>2777954.096195146</v>
      </c>
      <c r="S110" s="46">
        <v>4.8395197692307701E-14</v>
      </c>
      <c r="T110" s="16">
        <f>S110*P110</f>
        <v>1456016.1557802455</v>
      </c>
      <c r="U110" s="16">
        <f>T110/E110</f>
        <v>72016.903791244578</v>
      </c>
      <c r="V110" s="21">
        <v>442000</v>
      </c>
      <c r="W110" s="6">
        <v>12000</v>
      </c>
      <c r="X110" s="124">
        <f>R110/V110</f>
        <v>6.2849640185410545</v>
      </c>
      <c r="Y110" t="s">
        <v>182</v>
      </c>
    </row>
    <row r="111" spans="1:25">
      <c r="A111" s="40" t="s">
        <v>25</v>
      </c>
      <c r="B111" s="76">
        <v>409</v>
      </c>
      <c r="C111" s="13" t="s">
        <v>153</v>
      </c>
      <c r="D111" s="70">
        <v>44097</v>
      </c>
      <c r="E111" s="9">
        <v>20.5395</v>
      </c>
      <c r="F111" s="29">
        <v>1359.4</v>
      </c>
      <c r="G111" s="41">
        <f t="shared" si="7"/>
        <v>1.3594000000000002E-3</v>
      </c>
      <c r="H111" s="44">
        <v>0.34799999999999998</v>
      </c>
      <c r="I111" s="45">
        <v>2562.9897500000002</v>
      </c>
      <c r="J111" s="18">
        <f t="shared" si="8"/>
        <v>2.5629897500000004E-12</v>
      </c>
      <c r="K111" s="120">
        <f>VLOOKUP(B111,Blanks!$B$2:$G$38,5,FALSE)</f>
        <v>2.6877100714285703E-15</v>
      </c>
      <c r="L111" s="120">
        <f>VLOOKUP(B111,Blanks!$B$2:$G$38,6,FALSE)</f>
        <v>1.2028500714285701E-15</v>
      </c>
      <c r="M111" s="17">
        <f t="shared" si="10"/>
        <v>2.5603020399285719E-12</v>
      </c>
      <c r="N111" s="123">
        <v>1.5</v>
      </c>
      <c r="O111" s="123">
        <f t="shared" si="11"/>
        <v>3.3478446133113459E+19</v>
      </c>
      <c r="P111" s="2">
        <f t="shared" si="12"/>
        <v>3.0340399782236295E+19</v>
      </c>
      <c r="Q111" s="2">
        <f t="shared" si="13"/>
        <v>89980.356847747913</v>
      </c>
      <c r="R111" s="122">
        <f t="shared" si="14"/>
        <v>3781599.0309367864</v>
      </c>
      <c r="S111" s="46">
        <v>5.8723892500000004E-14</v>
      </c>
      <c r="T111" s="16">
        <f>S111*P111</f>
        <v>1781706.3752190678</v>
      </c>
      <c r="U111" s="16">
        <f>T111/E111</f>
        <v>86745.362604691822</v>
      </c>
      <c r="V111" s="16">
        <v>635000</v>
      </c>
      <c r="W111" s="46">
        <v>18000</v>
      </c>
      <c r="X111" s="124">
        <f>R111/V111</f>
        <v>5.9552740644673801</v>
      </c>
      <c r="Y111" t="s">
        <v>182</v>
      </c>
    </row>
    <row r="112" spans="1:25">
      <c r="A112" s="52" t="s">
        <v>102</v>
      </c>
      <c r="B112" s="29">
        <v>409</v>
      </c>
      <c r="C112" s="13" t="s">
        <v>161</v>
      </c>
      <c r="D112" s="70">
        <v>44432</v>
      </c>
      <c r="E112" s="54">
        <v>19.972799999999999</v>
      </c>
      <c r="F112" s="29">
        <v>1152.4000000000001</v>
      </c>
      <c r="G112" s="41">
        <f t="shared" si="7"/>
        <v>1.1524E-3</v>
      </c>
      <c r="H112" s="13">
        <v>0.11899999999999999</v>
      </c>
      <c r="I112" s="48">
        <v>5183.6495999999997</v>
      </c>
      <c r="J112" s="18">
        <f t="shared" si="8"/>
        <v>5.1836496000000002E-12</v>
      </c>
      <c r="K112" s="120">
        <f>VLOOKUP(B112,Blanks!$B$2:$G$38,5,FALSE)</f>
        <v>2.6877100714285703E-15</v>
      </c>
      <c r="L112" s="120">
        <f>VLOOKUP(B112,Blanks!$B$2:$G$38,6,FALSE)</f>
        <v>1.2028500714285701E-15</v>
      </c>
      <c r="M112" s="17">
        <f t="shared" si="10"/>
        <v>5.1809618899285716E-12</v>
      </c>
      <c r="N112" s="123">
        <v>1.5</v>
      </c>
      <c r="O112" s="123">
        <f t="shared" si="11"/>
        <v>3.3478446133113459E+19</v>
      </c>
      <c r="P112" s="2">
        <f t="shared" si="12"/>
        <v>2.5720374215866634E+19</v>
      </c>
      <c r="Q112" s="2">
        <f t="shared" si="13"/>
        <v>89980.356847747913</v>
      </c>
      <c r="R112" s="122">
        <f t="shared" si="14"/>
        <v>6670843.7053933181</v>
      </c>
      <c r="S112" s="17">
        <v>1.3243602000000002E-13</v>
      </c>
      <c r="T112" s="16">
        <f>S112*P112</f>
        <v>3406303.9940599985</v>
      </c>
      <c r="U112" s="16">
        <f>T112/E112</f>
        <v>170547.14381859321</v>
      </c>
      <c r="V112" s="16">
        <v>1261000</v>
      </c>
      <c r="W112" s="16">
        <v>29000</v>
      </c>
      <c r="X112" s="124">
        <f>R112/V112</f>
        <v>5.290121891667976</v>
      </c>
      <c r="Y112" t="s">
        <v>182</v>
      </c>
    </row>
    <row r="113" spans="1:25">
      <c r="A113" s="40" t="s">
        <v>24</v>
      </c>
      <c r="B113" s="76">
        <v>411</v>
      </c>
      <c r="C113" s="13" t="s">
        <v>153</v>
      </c>
      <c r="D113" s="70">
        <v>44097</v>
      </c>
      <c r="E113" s="9">
        <v>20.008700000000001</v>
      </c>
      <c r="F113" s="76">
        <v>1751.8</v>
      </c>
      <c r="G113" s="41">
        <f t="shared" si="7"/>
        <v>1.7518E-3</v>
      </c>
      <c r="H113" s="7">
        <v>0.42099999999999999</v>
      </c>
      <c r="I113" s="45">
        <v>1753.5197272727301</v>
      </c>
      <c r="J113" s="18">
        <f t="shared" si="8"/>
        <v>1.7535197272727303E-12</v>
      </c>
      <c r="K113" s="120">
        <f>VLOOKUP(B113,Blanks!$B$2:$G$38,5,FALSE)</f>
        <v>3.0657898333333303E-15</v>
      </c>
      <c r="L113" s="120">
        <f>VLOOKUP(B113,Blanks!$B$2:$G$38,6,FALSE)</f>
        <v>1.3721901666666701E-15</v>
      </c>
      <c r="M113" s="17">
        <f t="shared" si="10"/>
        <v>1.7504539374393968E-12</v>
      </c>
      <c r="N113" s="123">
        <v>1.5</v>
      </c>
      <c r="O113" s="123">
        <f t="shared" si="11"/>
        <v>3.3478446133113459E+19</v>
      </c>
      <c r="P113" s="2">
        <f t="shared" si="12"/>
        <v>3.9098361290658767E+19</v>
      </c>
      <c r="Q113" s="2">
        <f t="shared" si="13"/>
        <v>102637.87979069678</v>
      </c>
      <c r="R113" s="122">
        <f t="shared" si="14"/>
        <v>3421367.2026376501</v>
      </c>
      <c r="S113" s="46">
        <v>4.6517398181818203E-14</v>
      </c>
      <c r="T113" s="16">
        <f>S113*P113</f>
        <v>1818754.0404141613</v>
      </c>
      <c r="U113" s="16">
        <f>T113/E113</f>
        <v>90898.161320533633</v>
      </c>
      <c r="V113" s="21">
        <v>528000</v>
      </c>
      <c r="W113" s="6">
        <v>13000</v>
      </c>
      <c r="X113" s="124">
        <f>R113/V113</f>
        <v>6.4798621262076708</v>
      </c>
      <c r="Y113" t="s">
        <v>182</v>
      </c>
    </row>
    <row r="114" spans="1:25">
      <c r="A114" s="52" t="s">
        <v>100</v>
      </c>
      <c r="B114" s="29">
        <v>411</v>
      </c>
      <c r="C114" s="13" t="s">
        <v>161</v>
      </c>
      <c r="D114" s="70">
        <v>44432</v>
      </c>
      <c r="E114" s="54">
        <v>19.952200000000001</v>
      </c>
      <c r="F114" s="29">
        <v>2250.4</v>
      </c>
      <c r="G114" s="41">
        <f t="shared" si="7"/>
        <v>2.2504000000000001E-3</v>
      </c>
      <c r="H114" s="13">
        <v>0.69599999999999995</v>
      </c>
      <c r="I114" s="48">
        <v>952.55991666666705</v>
      </c>
      <c r="J114" s="18">
        <f t="shared" si="8"/>
        <v>9.5255991666666716E-13</v>
      </c>
      <c r="K114" s="120">
        <f>VLOOKUP(B114,Blanks!$B$2:$G$38,5,FALSE)</f>
        <v>3.0657898333333303E-15</v>
      </c>
      <c r="L114" s="120">
        <f>VLOOKUP(B114,Blanks!$B$2:$G$38,6,FALSE)</f>
        <v>1.3721901666666701E-15</v>
      </c>
      <c r="M114" s="17">
        <f t="shared" si="10"/>
        <v>9.4949412683333373E-13</v>
      </c>
      <c r="N114" s="123">
        <v>1.5</v>
      </c>
      <c r="O114" s="123">
        <f t="shared" si="11"/>
        <v>3.3478446133113459E+19</v>
      </c>
      <c r="P114" s="2">
        <f t="shared" si="12"/>
        <v>5.022659678530569E+19</v>
      </c>
      <c r="Q114" s="2">
        <f t="shared" si="13"/>
        <v>102637.87979069678</v>
      </c>
      <c r="R114" s="122">
        <f t="shared" si="14"/>
        <v>2392778.9902101215</v>
      </c>
      <c r="S114" s="17">
        <v>2.2199495833333304E-14</v>
      </c>
      <c r="T114" s="16">
        <f>S114*P114</f>
        <v>1115005.1260579056</v>
      </c>
      <c r="U114" s="16">
        <f>T114/E114</f>
        <v>55883.818629419591</v>
      </c>
      <c r="V114" s="16">
        <v>364000</v>
      </c>
      <c r="W114" s="16">
        <v>10000</v>
      </c>
      <c r="X114" s="124">
        <f>R114/V114</f>
        <v>6.5735686544234104</v>
      </c>
      <c r="Y114" t="s">
        <v>182</v>
      </c>
    </row>
    <row r="115" spans="1:25">
      <c r="A115" s="52" t="s">
        <v>101</v>
      </c>
      <c r="B115" s="29">
        <v>411</v>
      </c>
      <c r="C115" s="13" t="s">
        <v>161</v>
      </c>
      <c r="D115" s="70">
        <v>44432</v>
      </c>
      <c r="E115" s="54">
        <v>20.959900000000001</v>
      </c>
      <c r="F115" s="29">
        <v>2068.8000000000002</v>
      </c>
      <c r="G115" s="41">
        <f t="shared" si="7"/>
        <v>2.0688E-3</v>
      </c>
      <c r="H115" s="13">
        <v>0.60099999999999998</v>
      </c>
      <c r="I115" s="48">
        <v>1623.8103125</v>
      </c>
      <c r="J115" s="18">
        <f t="shared" si="8"/>
        <v>1.6238103125000001E-12</v>
      </c>
      <c r="K115" s="120">
        <f>VLOOKUP(B115,Blanks!$B$2:$G$38,5,FALSE)</f>
        <v>3.0657898333333303E-15</v>
      </c>
      <c r="L115" s="120">
        <f>VLOOKUP(B115,Blanks!$B$2:$G$38,6,FALSE)</f>
        <v>1.3721901666666701E-15</v>
      </c>
      <c r="M115" s="17">
        <f t="shared" si="10"/>
        <v>1.6207445226666667E-12</v>
      </c>
      <c r="N115" s="123">
        <v>1.5</v>
      </c>
      <c r="O115" s="123">
        <f t="shared" si="11"/>
        <v>3.3478446133113459E+19</v>
      </c>
      <c r="P115" s="2">
        <f t="shared" si="12"/>
        <v>4.6173472906790085E+19</v>
      </c>
      <c r="Q115" s="2">
        <f t="shared" si="13"/>
        <v>102637.87979069678</v>
      </c>
      <c r="R115" s="122">
        <f t="shared" si="14"/>
        <v>3572265.3061414608</v>
      </c>
      <c r="S115" s="17">
        <v>3.7724796250000002E-14</v>
      </c>
      <c r="T115" s="16">
        <f>S115*P115</f>
        <v>1741884.8575635513</v>
      </c>
      <c r="U115" s="16">
        <f>T115/E115</f>
        <v>83105.590082183175</v>
      </c>
      <c r="V115" s="16">
        <v>618000</v>
      </c>
      <c r="W115" s="16">
        <v>16000</v>
      </c>
      <c r="X115" s="124">
        <f>R115/V115</f>
        <v>5.7803645730444346</v>
      </c>
      <c r="Y115" t="s">
        <v>182</v>
      </c>
    </row>
    <row r="116" spans="1:25">
      <c r="A116" s="53" t="s">
        <v>99</v>
      </c>
      <c r="B116" s="78">
        <v>417</v>
      </c>
      <c r="C116" s="13" t="s">
        <v>160</v>
      </c>
      <c r="D116" s="70">
        <v>44432</v>
      </c>
      <c r="E116" s="54">
        <v>20.115200000000002</v>
      </c>
      <c r="F116" s="29">
        <v>1961.4</v>
      </c>
      <c r="G116" s="41">
        <f t="shared" si="7"/>
        <v>1.9614000000000003E-3</v>
      </c>
      <c r="H116" s="13">
        <v>0.36899999999999999</v>
      </c>
      <c r="I116" s="48">
        <v>1493.4003</v>
      </c>
      <c r="J116" s="18">
        <f t="shared" si="8"/>
        <v>1.4934003E-12</v>
      </c>
      <c r="K116" s="120">
        <f>VLOOKUP(B116,Blanks!$B$2:$G$38,5,FALSE)</f>
        <v>2.2298999999999999E-13</v>
      </c>
      <c r="L116" s="120">
        <f>VLOOKUP(B116,Blanks!$B$2:$G$38,6,FALSE)</f>
        <v>8.2800000000000004E-15</v>
      </c>
      <c r="M116" s="17">
        <f t="shared" si="10"/>
        <v>1.2704103E-12</v>
      </c>
      <c r="N116" s="123">
        <v>1.5</v>
      </c>
      <c r="O116" s="123">
        <f t="shared" si="11"/>
        <v>3.3478446133113459E+19</v>
      </c>
      <c r="P116" s="2">
        <f t="shared" si="12"/>
        <v>4.377641616365917E+19</v>
      </c>
      <c r="Q116" s="2">
        <f t="shared" si="13"/>
        <v>7465358.7032229695</v>
      </c>
      <c r="R116" s="122">
        <f t="shared" si="14"/>
        <v>2878935.0505344458</v>
      </c>
      <c r="S116" s="17">
        <v>2.9175802500000003E-14</v>
      </c>
      <c r="T116" s="16">
        <f>S116*P116</f>
        <v>1277212.0721487277</v>
      </c>
      <c r="U116" s="16">
        <f>T116/E116</f>
        <v>63494.873138160576</v>
      </c>
      <c r="V116" s="16">
        <v>513000</v>
      </c>
      <c r="W116" s="16">
        <v>15000</v>
      </c>
      <c r="X116" s="124">
        <f>R116/V116</f>
        <v>5.611959162835177</v>
      </c>
      <c r="Y116" t="s">
        <v>182</v>
      </c>
    </row>
    <row r="117" spans="1:25" s="125" customFormat="1">
      <c r="A117" s="113" t="s">
        <v>98</v>
      </c>
      <c r="B117" s="114">
        <v>417</v>
      </c>
      <c r="C117" s="115" t="s">
        <v>160</v>
      </c>
      <c r="D117" s="116">
        <v>44432</v>
      </c>
      <c r="E117" s="117">
        <v>20.143899999999999</v>
      </c>
      <c r="F117" s="114">
        <v>2056.6</v>
      </c>
      <c r="G117" s="118">
        <f t="shared" si="7"/>
        <v>2.0566E-3</v>
      </c>
      <c r="H117" s="115">
        <v>0.64300000000000002</v>
      </c>
      <c r="I117" s="119">
        <v>234.50901666666701</v>
      </c>
      <c r="J117" s="120">
        <f t="shared" si="8"/>
        <v>2.3450901666666704E-13</v>
      </c>
      <c r="K117" s="120">
        <f>VLOOKUP(B117,Blanks!$B$2:$G$38,5,FALSE)</f>
        <v>2.2298999999999999E-13</v>
      </c>
      <c r="L117" s="120">
        <f>VLOOKUP(B117,Blanks!$B$2:$G$38,6,FALSE)</f>
        <v>8.2800000000000004E-15</v>
      </c>
      <c r="M117" s="121">
        <f t="shared" si="10"/>
        <v>1.1519016666667044E-14</v>
      </c>
      <c r="N117" s="123">
        <v>1.5</v>
      </c>
      <c r="O117" s="123">
        <f t="shared" si="11"/>
        <v>3.3478446133113459E+19</v>
      </c>
      <c r="P117" s="122">
        <f t="shared" si="12"/>
        <v>4.5901181544907432E+19</v>
      </c>
      <c r="Q117" s="122">
        <f t="shared" si="13"/>
        <v>7465358.7032229695</v>
      </c>
      <c r="R117" s="122">
        <f t="shared" si="14"/>
        <v>163765.81718095485</v>
      </c>
      <c r="S117" s="121">
        <v>8.8521108333333302E-15</v>
      </c>
      <c r="T117" s="123">
        <f>S117*P117</f>
        <v>406322.34641647502</v>
      </c>
      <c r="U117" s="123">
        <f>T117/E117</f>
        <v>20170.98706886328</v>
      </c>
      <c r="V117" s="123">
        <v>329000</v>
      </c>
      <c r="W117" s="123">
        <v>8000</v>
      </c>
      <c r="X117" s="124">
        <f>R117/V117</f>
        <v>0.49776844127949804</v>
      </c>
      <c r="Y117" s="125" t="s">
        <v>182</v>
      </c>
    </row>
    <row r="118" spans="1:25">
      <c r="A118" s="40" t="s">
        <v>15</v>
      </c>
      <c r="B118" s="76">
        <v>441</v>
      </c>
      <c r="C118" s="13" t="s">
        <v>152</v>
      </c>
      <c r="D118" s="70">
        <v>44097</v>
      </c>
      <c r="E118" s="9">
        <v>21.917000000000002</v>
      </c>
      <c r="F118" s="86">
        <v>2806.1</v>
      </c>
      <c r="G118" s="41">
        <f t="shared" si="7"/>
        <v>2.8060999999999997E-3</v>
      </c>
      <c r="H118" s="42">
        <v>1.1970000000000001</v>
      </c>
      <c r="I118" s="43">
        <v>1405.7301666666699</v>
      </c>
      <c r="J118" s="18">
        <f t="shared" si="8"/>
        <v>1.4057301666666701E-12</v>
      </c>
      <c r="K118" s="120">
        <f>VLOOKUP(B118,Blanks!$B$2:$G$38,5,FALSE)</f>
        <v>1.8470400666666699E-15</v>
      </c>
      <c r="L118" s="120">
        <f>VLOOKUP(B118,Blanks!$B$2:$G$38,6,FALSE)</f>
        <v>1.1533500666666701E-15</v>
      </c>
      <c r="M118" s="17">
        <f t="shared" si="10"/>
        <v>1.4038831266000034E-12</v>
      </c>
      <c r="N118" s="123">
        <v>1.5</v>
      </c>
      <c r="O118" s="123">
        <f t="shared" si="11"/>
        <v>3.3478446133113459E+19</v>
      </c>
      <c r="P118" s="2">
        <f t="shared" si="12"/>
        <v>6.2629245129419784E+19</v>
      </c>
      <c r="Q118" s="2">
        <f t="shared" si="13"/>
        <v>61836.031377602398</v>
      </c>
      <c r="R118" s="122">
        <f t="shared" si="14"/>
        <v>4014143.5033357395</v>
      </c>
      <c r="S118" s="46">
        <v>4.2167396666666698E-14</v>
      </c>
      <c r="T118" s="16">
        <f>S118*P118</f>
        <v>2640912.2223061472</v>
      </c>
      <c r="U118" s="16">
        <f>T118/E118</f>
        <v>120496.06343505712</v>
      </c>
      <c r="V118" s="58">
        <v>593000</v>
      </c>
      <c r="W118" s="58">
        <v>11100</v>
      </c>
      <c r="X118" s="124">
        <f>R118/V118</f>
        <v>6.7692133277162556</v>
      </c>
      <c r="Y118" t="s">
        <v>183</v>
      </c>
    </row>
    <row r="119" spans="1:25">
      <c r="A119" s="40" t="s">
        <v>81</v>
      </c>
      <c r="B119" s="76">
        <v>441</v>
      </c>
      <c r="C119" s="13" t="s">
        <v>159</v>
      </c>
      <c r="D119" s="70">
        <v>44432</v>
      </c>
      <c r="E119" s="9">
        <v>21.827999999999999</v>
      </c>
      <c r="F119" s="76">
        <v>4247.7</v>
      </c>
      <c r="G119" s="41">
        <f t="shared" si="7"/>
        <v>4.2477000000000001E-3</v>
      </c>
      <c r="H119" s="7">
        <v>0.71699999999999997</v>
      </c>
      <c r="I119" s="48">
        <v>37.541902666666701</v>
      </c>
      <c r="J119" s="18">
        <f t="shared" si="8"/>
        <v>3.7541902666666706E-14</v>
      </c>
      <c r="K119" s="120">
        <f>VLOOKUP(B119,Blanks!$B$2:$G$38,5,FALSE)</f>
        <v>1.8470400666666699E-15</v>
      </c>
      <c r="L119" s="120">
        <f>VLOOKUP(B119,Blanks!$B$2:$G$38,6,FALSE)</f>
        <v>1.1533500666666701E-15</v>
      </c>
      <c r="M119" s="17">
        <f t="shared" si="10"/>
        <v>3.5694862600000037E-14</v>
      </c>
      <c r="N119" s="123">
        <v>1.5</v>
      </c>
      <c r="O119" s="123">
        <f t="shared" si="11"/>
        <v>3.3478446133113459E+19</v>
      </c>
      <c r="P119" s="2">
        <f t="shared" si="12"/>
        <v>9.4804263759750693E+19</v>
      </c>
      <c r="Q119" s="2">
        <f t="shared" si="13"/>
        <v>61836.031377602398</v>
      </c>
      <c r="R119" s="122">
        <f t="shared" si="14"/>
        <v>160220.65288051841</v>
      </c>
      <c r="S119" s="6">
        <v>3.6959800666666704E-15</v>
      </c>
      <c r="T119" s="16">
        <f>S119*P119</f>
        <v>350394.66909104795</v>
      </c>
      <c r="U119" s="16">
        <f>T119/E119</f>
        <v>16052.532027260764</v>
      </c>
      <c r="V119" s="16">
        <v>23193.57</v>
      </c>
      <c r="W119" s="46">
        <v>625.55600000000004</v>
      </c>
      <c r="X119" s="124">
        <f>R119/V119</f>
        <v>6.9079772057737729</v>
      </c>
      <c r="Y119" t="s">
        <v>183</v>
      </c>
    </row>
    <row r="120" spans="1:25">
      <c r="A120" s="40" t="s">
        <v>80</v>
      </c>
      <c r="B120" s="76">
        <v>441</v>
      </c>
      <c r="C120" s="13" t="s">
        <v>159</v>
      </c>
      <c r="D120" s="70">
        <v>44432</v>
      </c>
      <c r="E120" s="9">
        <v>9.0093999999999994</v>
      </c>
      <c r="F120" s="76">
        <v>1957.8</v>
      </c>
      <c r="G120" s="41">
        <f t="shared" si="7"/>
        <v>1.9578E-3</v>
      </c>
      <c r="H120" s="7">
        <v>0.10199999999999999</v>
      </c>
      <c r="I120" s="48">
        <v>86.401984999999996</v>
      </c>
      <c r="J120" s="18">
        <f t="shared" si="8"/>
        <v>8.6401985000000005E-14</v>
      </c>
      <c r="K120" s="120">
        <f>VLOOKUP(B120,Blanks!$B$2:$G$38,5,FALSE)</f>
        <v>1.8470400666666699E-15</v>
      </c>
      <c r="L120" s="120">
        <f>VLOOKUP(B120,Blanks!$B$2:$G$38,6,FALSE)</f>
        <v>1.1533500666666701E-15</v>
      </c>
      <c r="M120" s="17">
        <f t="shared" si="10"/>
        <v>8.455494493333333E-14</v>
      </c>
      <c r="N120" s="123">
        <v>1.5</v>
      </c>
      <c r="O120" s="123">
        <f t="shared" si="11"/>
        <v>3.3478446133113459E+19</v>
      </c>
      <c r="P120" s="2">
        <f t="shared" si="12"/>
        <v>4.3696067892939686E+19</v>
      </c>
      <c r="Q120" s="2">
        <f t="shared" si="13"/>
        <v>61836.031377602398</v>
      </c>
      <c r="R120" s="122">
        <f t="shared" si="14"/>
        <v>412190.7087338951</v>
      </c>
      <c r="S120" s="6">
        <v>4.6518497500000009E-15</v>
      </c>
      <c r="T120" s="16">
        <f>S120*P120</f>
        <v>203267.54250375455</v>
      </c>
      <c r="U120" s="16">
        <f>T120/E120</f>
        <v>22561.718039353847</v>
      </c>
      <c r="V120" s="16">
        <v>65960.604000000007</v>
      </c>
      <c r="W120" s="46">
        <v>1902.999</v>
      </c>
      <c r="X120" s="124">
        <f>R120/V120</f>
        <v>6.2490438797967203</v>
      </c>
      <c r="Y120" t="s">
        <v>183</v>
      </c>
    </row>
    <row r="121" spans="1:25">
      <c r="A121" s="40" t="s">
        <v>84</v>
      </c>
      <c r="B121" s="76">
        <v>440</v>
      </c>
      <c r="C121" s="13" t="s">
        <v>159</v>
      </c>
      <c r="D121" s="70">
        <v>44432</v>
      </c>
      <c r="E121" s="9">
        <v>21.987500000000001</v>
      </c>
      <c r="F121" s="76">
        <v>1997.6</v>
      </c>
      <c r="G121" s="41">
        <f t="shared" si="7"/>
        <v>1.9976E-3</v>
      </c>
      <c r="H121" s="7">
        <v>0.93300000000000005</v>
      </c>
      <c r="I121" s="48">
        <v>708.41009523809498</v>
      </c>
      <c r="J121" s="18">
        <f t="shared" si="8"/>
        <v>7.0841009523809506E-13</v>
      </c>
      <c r="K121" s="120">
        <f>VLOOKUP(B121,Blanks!$B$2:$G$38,5,FALSE)</f>
        <v>1.3116200000000002E-15</v>
      </c>
      <c r="L121" s="120">
        <f>VLOOKUP(B121,Blanks!$B$2:$G$38,6,FALSE)</f>
        <v>1.0303400625000001E-15</v>
      </c>
      <c r="M121" s="17">
        <f t="shared" si="10"/>
        <v>7.0709847523809505E-13</v>
      </c>
      <c r="N121" s="123">
        <v>1.5</v>
      </c>
      <c r="O121" s="123">
        <f t="shared" si="11"/>
        <v>3.3478446133113459E+19</v>
      </c>
      <c r="P121" s="2">
        <f t="shared" si="12"/>
        <v>4.4584362663671636E+19</v>
      </c>
      <c r="Q121" s="2">
        <f t="shared" si="13"/>
        <v>43910.99951711428</v>
      </c>
      <c r="R121" s="122">
        <f t="shared" si="14"/>
        <v>1434456.0136979774</v>
      </c>
      <c r="S121" s="6">
        <v>1.8593295238095203E-14</v>
      </c>
      <c r="T121" s="16">
        <f>S121*P121</f>
        <v>828970.21800795535</v>
      </c>
      <c r="U121" s="16">
        <f>T121/E121</f>
        <v>37701.885981032647</v>
      </c>
      <c r="V121" s="16">
        <v>207635.068</v>
      </c>
      <c r="W121" s="46">
        <v>4726.1549999999997</v>
      </c>
      <c r="X121" s="124">
        <f>R121/V121</f>
        <v>6.9085440504586506</v>
      </c>
      <c r="Y121" t="s">
        <v>183</v>
      </c>
    </row>
    <row r="122" spans="1:25">
      <c r="A122" s="40" t="s">
        <v>85</v>
      </c>
      <c r="B122" s="76">
        <v>440</v>
      </c>
      <c r="C122" s="13" t="s">
        <v>159</v>
      </c>
      <c r="D122" s="70">
        <v>44432</v>
      </c>
      <c r="E122" s="9">
        <v>21.9284</v>
      </c>
      <c r="F122" s="76">
        <v>2484.8000000000002</v>
      </c>
      <c r="G122" s="41">
        <f t="shared" si="7"/>
        <v>2.4848000000000001E-3</v>
      </c>
      <c r="H122" s="7">
        <v>0.49199999999999999</v>
      </c>
      <c r="I122" s="48">
        <v>985.51304545454502</v>
      </c>
      <c r="J122" s="18">
        <f t="shared" si="8"/>
        <v>9.8551304545454505E-13</v>
      </c>
      <c r="K122" s="120">
        <f>VLOOKUP(B122,Blanks!$B$2:$G$38,5,FALSE)</f>
        <v>1.3116200000000002E-15</v>
      </c>
      <c r="L122" s="120">
        <f>VLOOKUP(B122,Blanks!$B$2:$G$38,6,FALSE)</f>
        <v>1.0303400625000001E-15</v>
      </c>
      <c r="M122" s="17">
        <f t="shared" si="10"/>
        <v>9.8420142545454504E-13</v>
      </c>
      <c r="N122" s="123">
        <v>1.5</v>
      </c>
      <c r="O122" s="123">
        <f t="shared" si="11"/>
        <v>3.3478446133113459E+19</v>
      </c>
      <c r="P122" s="2">
        <f t="shared" si="12"/>
        <v>5.545816196770689E+19</v>
      </c>
      <c r="Q122" s="2">
        <f t="shared" si="13"/>
        <v>43910.99951711428</v>
      </c>
      <c r="R122" s="122">
        <f t="shared" si="14"/>
        <v>2490415.6754067387</v>
      </c>
      <c r="S122" s="6">
        <v>2.5385403636363601E-14</v>
      </c>
      <c r="T122" s="16">
        <f>S122*P122</f>
        <v>1407827.826481068</v>
      </c>
      <c r="U122" s="16">
        <f>T122/E122</f>
        <v>64201.119392252425</v>
      </c>
      <c r="V122" s="16">
        <v>371511.07299999997</v>
      </c>
      <c r="W122" s="46">
        <v>8413.0429999999997</v>
      </c>
      <c r="X122" s="124">
        <f>R122/V122</f>
        <v>6.7034763063623108</v>
      </c>
      <c r="Y122" t="s">
        <v>183</v>
      </c>
    </row>
    <row r="123" spans="1:25">
      <c r="A123" s="40" t="s">
        <v>16</v>
      </c>
      <c r="B123" s="76">
        <v>441</v>
      </c>
      <c r="C123" s="13" t="s">
        <v>152</v>
      </c>
      <c r="D123" s="70">
        <v>44097</v>
      </c>
      <c r="E123" s="9">
        <v>12.032999999999999</v>
      </c>
      <c r="F123" s="86">
        <v>2690</v>
      </c>
      <c r="G123" s="41">
        <f t="shared" si="7"/>
        <v>2.6900000000000001E-3</v>
      </c>
      <c r="H123" s="42">
        <v>0.52100000000000002</v>
      </c>
      <c r="I123" s="43">
        <v>44.080199999999998</v>
      </c>
      <c r="J123" s="18">
        <f t="shared" si="8"/>
        <v>4.4080200000000002E-14</v>
      </c>
      <c r="K123" s="120">
        <f>VLOOKUP(B123,Blanks!$B$2:$G$38,5,FALSE)</f>
        <v>1.8470400666666699E-15</v>
      </c>
      <c r="L123" s="120">
        <f>VLOOKUP(B123,Blanks!$B$2:$G$38,6,FALSE)</f>
        <v>1.1533500666666701E-15</v>
      </c>
      <c r="M123" s="17">
        <f t="shared" si="10"/>
        <v>4.2233159933333333E-14</v>
      </c>
      <c r="N123" s="123">
        <v>1.5</v>
      </c>
      <c r="O123" s="123">
        <f t="shared" si="11"/>
        <v>3.3478446133113459E+19</v>
      </c>
      <c r="P123" s="2">
        <f t="shared" si="12"/>
        <v>6.0038013398716801E+19</v>
      </c>
      <c r="Q123" s="2">
        <f t="shared" si="13"/>
        <v>61836.031377602398</v>
      </c>
      <c r="R123" s="122">
        <f t="shared" si="14"/>
        <v>214796.94231201813</v>
      </c>
      <c r="S123" s="46">
        <v>4.4378895624999997E-15</v>
      </c>
      <c r="T123" s="16">
        <f>S123*P123</f>
        <v>266442.07301540044</v>
      </c>
      <c r="U123" s="16">
        <f>T123/E123</f>
        <v>22142.613896401599</v>
      </c>
      <c r="V123" s="58">
        <v>29500</v>
      </c>
      <c r="W123" s="58">
        <v>1150</v>
      </c>
      <c r="X123" s="124">
        <f>R123/V123</f>
        <v>7.2812522817633267</v>
      </c>
      <c r="Y123" t="s">
        <v>183</v>
      </c>
    </row>
    <row r="124" spans="1:25">
      <c r="A124" s="40" t="s">
        <v>23</v>
      </c>
      <c r="B124" s="76">
        <v>432</v>
      </c>
      <c r="C124" s="13" t="s">
        <v>153</v>
      </c>
      <c r="D124" s="70">
        <v>44097</v>
      </c>
      <c r="E124" s="9">
        <v>20.0992</v>
      </c>
      <c r="F124" s="76">
        <v>3756.2</v>
      </c>
      <c r="G124" s="41">
        <f t="shared" si="7"/>
        <v>3.7561999999999999E-3</v>
      </c>
      <c r="H124" s="7">
        <v>7.4999999999999997E-2</v>
      </c>
      <c r="I124" s="45">
        <v>551.64599285714303</v>
      </c>
      <c r="J124" s="18">
        <f t="shared" si="8"/>
        <v>5.5164599285714303E-13</v>
      </c>
      <c r="K124" s="120">
        <f>VLOOKUP(B124,Blanks!$B$2:$G$38,5,FALSE)</f>
        <v>1.3212500000000001E-15</v>
      </c>
      <c r="L124" s="120">
        <f>VLOOKUP(B124,Blanks!$B$2:$G$38,6,FALSE)</f>
        <v>1.3392497500000001E-15</v>
      </c>
      <c r="M124" s="17">
        <f t="shared" si="10"/>
        <v>5.5032474285714308E-13</v>
      </c>
      <c r="N124" s="123">
        <v>1.5</v>
      </c>
      <c r="O124" s="123">
        <f t="shared" si="11"/>
        <v>3.3478446133113459E+19</v>
      </c>
      <c r="P124" s="2">
        <f t="shared" si="12"/>
        <v>8.3834492910133854E+19</v>
      </c>
      <c r="Q124" s="2">
        <f t="shared" si="13"/>
        <v>44233.396953376163</v>
      </c>
      <c r="R124" s="122">
        <f t="shared" si="14"/>
        <v>2298734.7098457916</v>
      </c>
      <c r="S124" s="46">
        <v>2.4134798571428601E-14</v>
      </c>
      <c r="T124" s="16">
        <f>S124*P124</f>
        <v>2023328.5997239398</v>
      </c>
      <c r="U124" s="16">
        <f>T124/E124</f>
        <v>100667.12106571106</v>
      </c>
      <c r="V124" s="21">
        <v>364000</v>
      </c>
      <c r="W124" s="6">
        <v>6520</v>
      </c>
      <c r="X124" s="124">
        <f>R124/V124</f>
        <v>6.3152052468290973</v>
      </c>
      <c r="Y124" t="s">
        <v>184</v>
      </c>
    </row>
    <row r="125" spans="1:25">
      <c r="A125" s="40" t="s">
        <v>88</v>
      </c>
      <c r="B125" s="76">
        <v>438</v>
      </c>
      <c r="C125" s="13" t="s">
        <v>159</v>
      </c>
      <c r="D125" s="70">
        <v>44432</v>
      </c>
      <c r="E125" s="9">
        <v>22.422799999999999</v>
      </c>
      <c r="F125" s="76">
        <v>3268.6</v>
      </c>
      <c r="G125" s="41">
        <f t="shared" si="7"/>
        <v>3.2686E-3</v>
      </c>
      <c r="H125" s="7">
        <v>0.217</v>
      </c>
      <c r="I125" s="48">
        <v>739.25199999999995</v>
      </c>
      <c r="J125" s="18">
        <f t="shared" si="8"/>
        <v>7.3925200000000005E-13</v>
      </c>
      <c r="K125" s="120">
        <f>VLOOKUP(B125,Blanks!$B$2:$G$38,5,FALSE)</f>
        <v>3.22299995238095E-15</v>
      </c>
      <c r="L125" s="120">
        <f>VLOOKUP(B125,Blanks!$B$2:$G$38,6,FALSE)</f>
        <v>1.0074800952381E-15</v>
      </c>
      <c r="M125" s="17">
        <f t="shared" si="10"/>
        <v>7.360290000476191E-13</v>
      </c>
      <c r="N125" s="123">
        <v>1.5</v>
      </c>
      <c r="O125" s="123">
        <f t="shared" si="11"/>
        <v>3.3478446133113459E+19</v>
      </c>
      <c r="P125" s="2">
        <f t="shared" si="12"/>
        <v>7.29517660204631E+19</v>
      </c>
      <c r="Q125" s="2">
        <f t="shared" si="13"/>
        <v>107901.03029281288</v>
      </c>
      <c r="R125" s="122">
        <f t="shared" si="14"/>
        <v>2400317.440456436</v>
      </c>
      <c r="S125" s="6">
        <v>1.89512972222222E-14</v>
      </c>
      <c r="T125" s="16">
        <f>S125*P125</f>
        <v>1382530.6007398062</v>
      </c>
      <c r="U125" s="16">
        <f>T125/E125</f>
        <v>61657.357722488101</v>
      </c>
      <c r="V125" s="16">
        <v>397493.86646061257</v>
      </c>
      <c r="W125" s="46">
        <v>11660.048024380623</v>
      </c>
      <c r="X125" s="124">
        <f>R125/V125</f>
        <v>6.038627619161721</v>
      </c>
      <c r="Y125" t="s">
        <v>184</v>
      </c>
    </row>
    <row r="126" spans="1:25">
      <c r="A126" s="40" t="s">
        <v>62</v>
      </c>
      <c r="B126" s="76">
        <v>446</v>
      </c>
      <c r="C126" s="13" t="s">
        <v>156</v>
      </c>
      <c r="D126" s="70">
        <v>44132</v>
      </c>
      <c r="E126" s="9">
        <v>20.1692</v>
      </c>
      <c r="F126" s="76">
        <v>3330</v>
      </c>
      <c r="G126" s="41">
        <f t="shared" si="7"/>
        <v>3.3300000000000001E-3</v>
      </c>
      <c r="H126" s="7">
        <v>0.313</v>
      </c>
      <c r="I126" s="45">
        <v>652.15189999999996</v>
      </c>
      <c r="J126" s="18">
        <f t="shared" si="8"/>
        <v>6.5215189999999999E-13</v>
      </c>
      <c r="K126" s="120">
        <f>VLOOKUP(B126,Blanks!$B$2:$G$38,5,FALSE)</f>
        <v>4.907869812500001E-15</v>
      </c>
      <c r="L126" s="120">
        <f>VLOOKUP(B126,Blanks!$B$2:$G$38,6,FALSE)</f>
        <v>1.1926001250000001E-15</v>
      </c>
      <c r="M126" s="17">
        <f t="shared" si="10"/>
        <v>6.4724403018750001E-13</v>
      </c>
      <c r="N126" s="123">
        <v>1.5</v>
      </c>
      <c r="O126" s="123">
        <f t="shared" si="11"/>
        <v>3.3478446133113459E+19</v>
      </c>
      <c r="P126" s="2">
        <f t="shared" si="12"/>
        <v>7.432215041551188E+19</v>
      </c>
      <c r="Q126" s="2">
        <f t="shared" si="13"/>
        <v>164307.85514611495</v>
      </c>
      <c r="R126" s="122">
        <f t="shared" si="14"/>
        <v>2394989.575710278</v>
      </c>
      <c r="S126" s="46">
        <v>2.6318600909090904E-14</v>
      </c>
      <c r="T126" s="16">
        <f>S126*P126</f>
        <v>1956055.0154912819</v>
      </c>
      <c r="U126" s="16">
        <f>T126/E126</f>
        <v>96982.280680011201</v>
      </c>
      <c r="V126" s="16">
        <v>411000</v>
      </c>
      <c r="W126" s="46">
        <v>9920</v>
      </c>
      <c r="X126" s="124">
        <f>R126/V126</f>
        <v>5.8272252450371731</v>
      </c>
      <c r="Y126" t="s">
        <v>184</v>
      </c>
    </row>
    <row r="127" spans="1:25">
      <c r="X127" s="124" t="s">
        <v>220</v>
      </c>
    </row>
    <row r="128" spans="1:25">
      <c r="P128" s="8"/>
    </row>
  </sheetData>
  <mergeCells count="2">
    <mergeCell ref="A7:E7"/>
    <mergeCell ref="V7:Y7"/>
  </mergeCells>
  <pageMargins left="0.7" right="0.7" top="0.75" bottom="0.75" header="0.3" footer="0.3"/>
  <pageSetup paperSize="235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629C1E-45CF-4D93-9279-32517F19262D}">
  <dimension ref="A1:BS48"/>
  <sheetViews>
    <sheetView topLeftCell="A28" zoomScale="110" zoomScaleNormal="110" workbookViewId="0">
      <pane xSplit="1" topLeftCell="B1" activePane="topRight" state="frozen"/>
      <selection pane="topRight" activeCell="F43" sqref="F43"/>
    </sheetView>
  </sheetViews>
  <sheetFormatPr baseColWidth="10" defaultColWidth="8.83203125" defaultRowHeight="15"/>
  <cols>
    <col min="1" max="2" width="12.6640625" customWidth="1"/>
    <col min="3" max="5" width="10.5" customWidth="1"/>
    <col min="6" max="6" width="12.5" customWidth="1"/>
    <col min="7" max="8" width="16.5" customWidth="1"/>
  </cols>
  <sheetData>
    <row r="1" spans="1:71" s="38" customFormat="1" ht="62">
      <c r="A1" s="33" t="s">
        <v>146</v>
      </c>
      <c r="B1" s="33" t="s">
        <v>191</v>
      </c>
      <c r="C1" s="33" t="s">
        <v>190</v>
      </c>
      <c r="D1" s="33" t="s">
        <v>139</v>
      </c>
      <c r="E1" s="33" t="s">
        <v>147</v>
      </c>
      <c r="F1" s="34" t="s">
        <v>148</v>
      </c>
      <c r="G1" s="35" t="s">
        <v>7</v>
      </c>
      <c r="H1" s="36" t="s">
        <v>133</v>
      </c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  <c r="BO1" s="37"/>
      <c r="BP1" s="37"/>
      <c r="BQ1" s="37"/>
      <c r="BR1" s="37"/>
      <c r="BS1" s="37"/>
    </row>
    <row r="2" spans="1:71" s="22" customFormat="1">
      <c r="A2" s="24" t="s">
        <v>144</v>
      </c>
      <c r="B2" s="24">
        <v>403</v>
      </c>
      <c r="C2" s="23" t="s">
        <v>161</v>
      </c>
      <c r="D2" s="23">
        <v>162236</v>
      </c>
      <c r="E2" s="39">
        <v>44432</v>
      </c>
      <c r="F2" s="18">
        <v>3.3297602500000002E-15</v>
      </c>
      <c r="G2" s="17">
        <v>9.6235191666666706E-16</v>
      </c>
      <c r="H2" s="28">
        <v>12</v>
      </c>
    </row>
    <row r="3" spans="1:71" s="22" customFormat="1">
      <c r="A3" s="24" t="s">
        <v>144</v>
      </c>
      <c r="B3" s="24">
        <v>408</v>
      </c>
      <c r="C3" s="23" t="s">
        <v>161</v>
      </c>
      <c r="D3" s="23">
        <v>162236</v>
      </c>
      <c r="E3" s="39">
        <v>44432</v>
      </c>
      <c r="F3" s="18">
        <v>5.1598897333333305E-15</v>
      </c>
      <c r="G3" s="17">
        <v>1.2188999333333299E-15</v>
      </c>
      <c r="H3" s="28">
        <v>18</v>
      </c>
    </row>
    <row r="4" spans="1:71" s="20" customFormat="1">
      <c r="A4" s="24" t="s">
        <v>144</v>
      </c>
      <c r="B4" s="23">
        <v>409</v>
      </c>
      <c r="C4" s="23" t="s">
        <v>153</v>
      </c>
      <c r="D4" s="23">
        <v>157270</v>
      </c>
      <c r="E4" s="39">
        <v>44097</v>
      </c>
      <c r="F4" s="18">
        <v>2.6877100714285703E-15</v>
      </c>
      <c r="G4" s="16">
        <v>1.2028500714285701E-15</v>
      </c>
      <c r="H4" s="29">
        <v>5</v>
      </c>
    </row>
    <row r="5" spans="1:71" s="22" customFormat="1">
      <c r="A5" s="24" t="s">
        <v>144</v>
      </c>
      <c r="B5" s="23">
        <v>411</v>
      </c>
      <c r="C5" s="23" t="s">
        <v>153</v>
      </c>
      <c r="D5" s="23">
        <v>157267</v>
      </c>
      <c r="E5" s="39">
        <v>44097</v>
      </c>
      <c r="F5" s="18">
        <v>3.0657898333333303E-15</v>
      </c>
      <c r="G5" s="16">
        <v>1.3721901666666701E-15</v>
      </c>
      <c r="H5" s="29">
        <v>5</v>
      </c>
      <c r="O5" s="59"/>
      <c r="P5" s="59"/>
      <c r="Q5" s="59"/>
    </row>
    <row r="6" spans="1:71" s="80" customFormat="1">
      <c r="A6" s="26" t="s">
        <v>194</v>
      </c>
      <c r="B6" s="26">
        <v>417</v>
      </c>
      <c r="C6" s="27" t="s">
        <v>160</v>
      </c>
      <c r="D6" s="27">
        <v>162227</v>
      </c>
      <c r="E6" s="79">
        <v>44432</v>
      </c>
      <c r="F6" s="103">
        <v>2.2298999999999999E-13</v>
      </c>
      <c r="G6" s="101">
        <v>8.2800000000000004E-15</v>
      </c>
      <c r="H6" s="102">
        <v>840</v>
      </c>
      <c r="O6" s="106"/>
      <c r="P6" s="106"/>
      <c r="Q6" s="106"/>
    </row>
    <row r="7" spans="1:71" s="22" customFormat="1">
      <c r="A7" s="24" t="s">
        <v>144</v>
      </c>
      <c r="B7" s="24">
        <v>420</v>
      </c>
      <c r="C7" s="23" t="s">
        <v>160</v>
      </c>
      <c r="D7" s="23">
        <v>162224</v>
      </c>
      <c r="E7" s="39">
        <v>44432</v>
      </c>
      <c r="F7" s="18">
        <v>2.5696103750000003E-15</v>
      </c>
      <c r="G7" s="17">
        <v>1.1530800000000002E-15</v>
      </c>
      <c r="H7" s="28">
        <v>12</v>
      </c>
      <c r="O7" s="59"/>
      <c r="P7" s="59"/>
      <c r="Q7" s="59"/>
    </row>
    <row r="8" spans="1:71" s="20" customFormat="1">
      <c r="A8" s="24" t="s">
        <v>144</v>
      </c>
      <c r="B8" s="23">
        <v>432</v>
      </c>
      <c r="C8" s="23" t="s">
        <v>153</v>
      </c>
      <c r="D8" s="23">
        <v>157265</v>
      </c>
      <c r="E8" s="39">
        <v>44097</v>
      </c>
      <c r="F8" s="18">
        <v>1.3212500000000001E-15</v>
      </c>
      <c r="G8" s="16">
        <v>1.3392497500000001E-15</v>
      </c>
      <c r="H8" s="29">
        <v>2</v>
      </c>
      <c r="O8" s="62"/>
      <c r="P8" s="62"/>
      <c r="Q8" s="107"/>
    </row>
    <row r="9" spans="1:71" s="14" customFormat="1">
      <c r="A9" s="24" t="s">
        <v>144</v>
      </c>
      <c r="B9" s="24">
        <v>433</v>
      </c>
      <c r="C9" s="23" t="s">
        <v>160</v>
      </c>
      <c r="D9" s="23">
        <v>162219</v>
      </c>
      <c r="E9" s="39">
        <v>44432</v>
      </c>
      <c r="F9" s="18">
        <v>5.8184706875000011E-16</v>
      </c>
      <c r="G9" s="17">
        <v>4.570111062500001E-16</v>
      </c>
      <c r="H9" s="28">
        <v>3</v>
      </c>
    </row>
    <row r="10" spans="1:71" s="14" customFormat="1">
      <c r="A10" s="24" t="s">
        <v>144</v>
      </c>
      <c r="B10" s="23">
        <v>435</v>
      </c>
      <c r="C10" s="23" t="s">
        <v>152</v>
      </c>
      <c r="D10" s="23">
        <v>157261</v>
      </c>
      <c r="E10" s="39">
        <v>44097</v>
      </c>
      <c r="F10" s="18">
        <v>9.2575381250000001E-16</v>
      </c>
      <c r="G10" s="16">
        <v>8.8659387500000007E-16</v>
      </c>
      <c r="H10" s="29">
        <v>2</v>
      </c>
    </row>
    <row r="11" spans="1:71" s="13" customFormat="1">
      <c r="A11" s="24" t="s">
        <v>144</v>
      </c>
      <c r="B11" s="23">
        <v>436</v>
      </c>
      <c r="C11" s="23" t="s">
        <v>152</v>
      </c>
      <c r="D11" s="23">
        <v>157259</v>
      </c>
      <c r="E11" s="39">
        <v>44097</v>
      </c>
      <c r="F11" s="18">
        <v>8.8863506250000004E-15</v>
      </c>
      <c r="G11" s="16">
        <v>2.048040125E-15</v>
      </c>
      <c r="H11" s="29">
        <v>19</v>
      </c>
    </row>
    <row r="12" spans="1:71" s="14" customFormat="1">
      <c r="A12" s="24" t="s">
        <v>144</v>
      </c>
      <c r="B12" s="23">
        <v>437</v>
      </c>
      <c r="C12" s="23" t="s">
        <v>152</v>
      </c>
      <c r="D12" s="23">
        <v>157256</v>
      </c>
      <c r="E12" s="39">
        <v>44097</v>
      </c>
      <c r="F12" s="18">
        <v>4.6256792500000002E-16</v>
      </c>
      <c r="G12" s="16">
        <v>6.66627E-16</v>
      </c>
      <c r="H12" s="29">
        <v>1</v>
      </c>
    </row>
    <row r="13" spans="1:71" s="13" customFormat="1">
      <c r="A13" s="24" t="s">
        <v>144</v>
      </c>
      <c r="B13" s="25">
        <v>438</v>
      </c>
      <c r="C13" s="25" t="s">
        <v>159</v>
      </c>
      <c r="D13" s="25">
        <v>162213</v>
      </c>
      <c r="E13" s="72">
        <v>44432</v>
      </c>
      <c r="F13" s="2">
        <v>3.22299995238095E-15</v>
      </c>
      <c r="G13" s="21">
        <v>1.0074800952381E-15</v>
      </c>
      <c r="H13" s="30">
        <v>17</v>
      </c>
    </row>
    <row r="14" spans="1:71" s="14" customFormat="1">
      <c r="A14" s="24" t="s">
        <v>144</v>
      </c>
      <c r="B14" s="23">
        <v>439</v>
      </c>
      <c r="C14" s="23" t="s">
        <v>153</v>
      </c>
      <c r="D14" s="23">
        <v>157263</v>
      </c>
      <c r="E14" s="39">
        <v>44097</v>
      </c>
      <c r="F14" s="18">
        <v>6.7263801666666704E-16</v>
      </c>
      <c r="G14" s="16">
        <v>9.6938999999999996E-16</v>
      </c>
      <c r="H14" s="29">
        <v>1</v>
      </c>
    </row>
    <row r="15" spans="1:71" s="13" customFormat="1" ht="15.75" customHeight="1">
      <c r="A15" s="24" t="s">
        <v>144</v>
      </c>
      <c r="B15" s="23">
        <v>440</v>
      </c>
      <c r="C15" s="23" t="s">
        <v>152</v>
      </c>
      <c r="D15" s="23">
        <v>157254</v>
      </c>
      <c r="E15" s="39">
        <v>44097</v>
      </c>
      <c r="F15" s="18">
        <v>1.3116200000000002E-15</v>
      </c>
      <c r="G15" s="16">
        <v>1.0303400625000001E-15</v>
      </c>
      <c r="H15" s="29">
        <v>3</v>
      </c>
    </row>
    <row r="16" spans="1:71" s="14" customFormat="1">
      <c r="A16" s="24" t="s">
        <v>144</v>
      </c>
      <c r="B16" s="23">
        <v>441</v>
      </c>
      <c r="C16" s="23" t="s">
        <v>152</v>
      </c>
      <c r="D16" s="23">
        <v>157252</v>
      </c>
      <c r="E16" s="39">
        <v>44097</v>
      </c>
      <c r="F16" s="18">
        <v>1.8470400666666699E-15</v>
      </c>
      <c r="G16" s="16">
        <v>1.1533500666666701E-15</v>
      </c>
      <c r="H16" s="29">
        <v>4</v>
      </c>
    </row>
    <row r="17" spans="1:8" s="14" customFormat="1">
      <c r="A17" s="24" t="s">
        <v>195</v>
      </c>
      <c r="B17" s="25">
        <v>442</v>
      </c>
      <c r="C17" s="25" t="s">
        <v>158</v>
      </c>
      <c r="D17" s="25">
        <v>162203</v>
      </c>
      <c r="E17" s="72">
        <v>44432</v>
      </c>
      <c r="F17" s="2">
        <v>1.9700000000000001E-15</v>
      </c>
      <c r="G17" s="21">
        <v>2.1000000000000001E-16</v>
      </c>
      <c r="H17" s="30">
        <v>0</v>
      </c>
    </row>
    <row r="18" spans="1:8" s="13" customFormat="1">
      <c r="A18" s="24" t="s">
        <v>144</v>
      </c>
      <c r="B18" s="25">
        <v>443</v>
      </c>
      <c r="C18" s="25" t="s">
        <v>158</v>
      </c>
      <c r="D18" s="25">
        <v>162201</v>
      </c>
      <c r="E18" s="72">
        <v>44432</v>
      </c>
      <c r="F18" s="2">
        <v>2.8597795500000002E-15</v>
      </c>
      <c r="G18" s="21">
        <v>7.6538390000000011E-16</v>
      </c>
      <c r="H18" s="30">
        <v>14</v>
      </c>
    </row>
    <row r="19" spans="1:8" s="14" customFormat="1">
      <c r="A19" s="24" t="s">
        <v>144</v>
      </c>
      <c r="B19" s="25">
        <v>444</v>
      </c>
      <c r="C19" s="25" t="s">
        <v>158</v>
      </c>
      <c r="D19" s="25">
        <v>162196</v>
      </c>
      <c r="E19" s="72">
        <v>44432</v>
      </c>
      <c r="F19" s="2">
        <v>1.7438699500000001E-15</v>
      </c>
      <c r="G19" s="21">
        <v>5.5260690000000009E-16</v>
      </c>
      <c r="H19" s="30">
        <v>10</v>
      </c>
    </row>
    <row r="20" spans="1:8" s="13" customFormat="1">
      <c r="A20" s="24" t="s">
        <v>144</v>
      </c>
      <c r="B20" s="23">
        <v>445</v>
      </c>
      <c r="C20" s="23" t="s">
        <v>151</v>
      </c>
      <c r="D20" s="23">
        <v>157249</v>
      </c>
      <c r="E20" s="39">
        <v>43657</v>
      </c>
      <c r="F20" s="90">
        <v>2.9776001250000003E-16</v>
      </c>
      <c r="G20" s="104">
        <v>4.2909610000000002E-16</v>
      </c>
      <c r="H20" s="105">
        <v>1</v>
      </c>
    </row>
    <row r="21" spans="1:8" s="14" customFormat="1">
      <c r="A21" s="24" t="s">
        <v>144</v>
      </c>
      <c r="B21" s="23">
        <v>446</v>
      </c>
      <c r="C21" s="23" t="s">
        <v>151</v>
      </c>
      <c r="D21" s="23">
        <v>157247</v>
      </c>
      <c r="E21" s="39">
        <v>43657</v>
      </c>
      <c r="F21" s="90">
        <v>4.907869812500001E-15</v>
      </c>
      <c r="G21" s="104">
        <v>1.1926001250000001E-15</v>
      </c>
      <c r="H21" s="105">
        <v>17</v>
      </c>
    </row>
    <row r="22" spans="1:8" s="13" customFormat="1">
      <c r="A22" s="24" t="s">
        <v>144</v>
      </c>
      <c r="B22" s="23">
        <v>447</v>
      </c>
      <c r="C22" s="23" t="s">
        <v>157</v>
      </c>
      <c r="D22" s="23">
        <v>160382</v>
      </c>
      <c r="E22" s="39">
        <v>44132</v>
      </c>
      <c r="F22" s="2">
        <v>4.4710499999999999E-15</v>
      </c>
      <c r="G22" s="16">
        <v>1.41999993333333E-15</v>
      </c>
      <c r="H22" s="29">
        <v>10</v>
      </c>
    </row>
    <row r="23" spans="1:8" s="14" customFormat="1">
      <c r="A23" s="24" t="s">
        <v>195</v>
      </c>
      <c r="B23" s="25">
        <v>448</v>
      </c>
      <c r="C23" s="25" t="s">
        <v>158</v>
      </c>
      <c r="D23" s="25">
        <v>162195</v>
      </c>
      <c r="E23" s="72">
        <v>44432</v>
      </c>
      <c r="F23" s="2">
        <v>1.9700000000000001E-15</v>
      </c>
      <c r="G23" s="21">
        <v>2.1000000000000001E-16</v>
      </c>
      <c r="H23" s="30">
        <v>0</v>
      </c>
    </row>
    <row r="24" spans="1:8" s="13" customFormat="1">
      <c r="A24" s="24" t="s">
        <v>145</v>
      </c>
      <c r="B24" s="24">
        <v>448</v>
      </c>
      <c r="C24" s="23" t="s">
        <v>161</v>
      </c>
      <c r="D24" s="23">
        <v>162239</v>
      </c>
      <c r="E24" s="39">
        <v>44432</v>
      </c>
      <c r="F24" s="18">
        <v>1.41928008333333E-15</v>
      </c>
      <c r="G24" s="17">
        <v>9.4953508333333308E-16</v>
      </c>
      <c r="H24" s="28">
        <v>5</v>
      </c>
    </row>
    <row r="25" spans="1:8" s="14" customFormat="1">
      <c r="A25" s="23" t="s">
        <v>144</v>
      </c>
      <c r="B25" s="23">
        <v>449</v>
      </c>
      <c r="C25" s="23" t="s">
        <v>151</v>
      </c>
      <c r="D25" s="23">
        <v>157245</v>
      </c>
      <c r="E25" s="39">
        <v>43657</v>
      </c>
      <c r="F25" s="18">
        <v>8.530320625E-16</v>
      </c>
      <c r="G25" s="17">
        <v>6.7003287500000004E-16</v>
      </c>
      <c r="H25" s="28">
        <v>3</v>
      </c>
    </row>
    <row r="26" spans="1:8" s="13" customFormat="1" ht="14">
      <c r="A26" s="23" t="s">
        <v>144</v>
      </c>
      <c r="B26" s="23">
        <v>450</v>
      </c>
      <c r="C26" s="23" t="s">
        <v>157</v>
      </c>
      <c r="D26" s="23">
        <v>160380</v>
      </c>
      <c r="E26" s="39">
        <v>44132</v>
      </c>
      <c r="F26" s="2">
        <v>4.0237302500000004E-15</v>
      </c>
      <c r="G26" s="16">
        <v>1.4272199999999999E-15</v>
      </c>
      <c r="H26" s="29">
        <v>8</v>
      </c>
    </row>
    <row r="27" spans="1:8" s="14" customFormat="1">
      <c r="A27" s="23" t="s">
        <v>144</v>
      </c>
      <c r="B27" s="25">
        <v>453</v>
      </c>
      <c r="C27" s="25" t="s">
        <v>162</v>
      </c>
      <c r="D27" s="25">
        <v>162285</v>
      </c>
      <c r="E27" s="72">
        <v>44530</v>
      </c>
      <c r="F27" s="2">
        <v>8.4984400000000009E-16</v>
      </c>
      <c r="G27" s="21">
        <v>6.6748293333333305E-16</v>
      </c>
      <c r="H27" s="30">
        <v>3</v>
      </c>
    </row>
    <row r="28" spans="1:8" s="14" customFormat="1">
      <c r="A28" s="23" t="s">
        <v>144</v>
      </c>
      <c r="B28" s="23">
        <v>459</v>
      </c>
      <c r="C28" s="23" t="s">
        <v>157</v>
      </c>
      <c r="D28" s="23">
        <v>160374</v>
      </c>
      <c r="E28" s="39">
        <v>44132</v>
      </c>
      <c r="F28" s="2">
        <v>2.0397104285714298E-15</v>
      </c>
      <c r="G28" s="16">
        <v>1.02104978571429E-15</v>
      </c>
      <c r="H28" s="29">
        <v>4</v>
      </c>
    </row>
    <row r="29" spans="1:8" s="13" customFormat="1" ht="14">
      <c r="A29" s="23" t="s">
        <v>144</v>
      </c>
      <c r="B29" s="23">
        <v>462</v>
      </c>
      <c r="C29" s="23" t="s">
        <v>153</v>
      </c>
      <c r="D29" s="23">
        <v>152273</v>
      </c>
      <c r="E29" s="39">
        <v>44097</v>
      </c>
      <c r="F29" s="18">
        <v>1.3017399166666702E-15</v>
      </c>
      <c r="G29" s="16">
        <v>1.31743016666667E-15</v>
      </c>
      <c r="H29" s="29">
        <v>2</v>
      </c>
    </row>
    <row r="30" spans="1:8" s="14" customFormat="1">
      <c r="A30" s="23" t="s">
        <v>144</v>
      </c>
      <c r="B30" s="25">
        <v>465</v>
      </c>
      <c r="C30" s="25" t="s">
        <v>162</v>
      </c>
      <c r="D30" s="25">
        <v>162289</v>
      </c>
      <c r="E30" s="72">
        <v>44530</v>
      </c>
      <c r="F30" s="2">
        <v>1.74436E-15</v>
      </c>
      <c r="G30" s="21">
        <v>1.2078701818181802E-15</v>
      </c>
      <c r="H30" s="30">
        <v>6</v>
      </c>
    </row>
    <row r="31" spans="1:8" s="14" customFormat="1" ht="15.75" customHeight="1">
      <c r="A31" s="23" t="s">
        <v>144</v>
      </c>
      <c r="B31" s="23">
        <v>466</v>
      </c>
      <c r="C31" s="23" t="s">
        <v>156</v>
      </c>
      <c r="D31" s="23">
        <v>160369</v>
      </c>
      <c r="E31" s="39">
        <v>44132</v>
      </c>
      <c r="F31" s="2">
        <v>1.9991300555555602E-15</v>
      </c>
      <c r="G31" s="16">
        <v>8.9539222222222209E-16</v>
      </c>
      <c r="H31" s="29">
        <v>5</v>
      </c>
    </row>
    <row r="32" spans="1:8" s="13" customFormat="1" ht="14">
      <c r="A32" s="23" t="s">
        <v>144</v>
      </c>
      <c r="B32" s="23">
        <v>467</v>
      </c>
      <c r="C32" s="23" t="s">
        <v>156</v>
      </c>
      <c r="D32" s="23">
        <v>160367</v>
      </c>
      <c r="E32" s="39">
        <v>44132</v>
      </c>
      <c r="F32" s="2">
        <v>4.3166204166666704E-16</v>
      </c>
      <c r="G32" s="16">
        <v>6.2216294166666706E-16</v>
      </c>
      <c r="H32" s="29">
        <v>1</v>
      </c>
    </row>
    <row r="33" spans="1:8" s="14" customFormat="1">
      <c r="A33" s="23" t="s">
        <v>144</v>
      </c>
      <c r="B33" s="23">
        <v>468</v>
      </c>
      <c r="C33" s="23" t="s">
        <v>151</v>
      </c>
      <c r="D33" s="23">
        <v>157242</v>
      </c>
      <c r="E33" s="39">
        <v>43657</v>
      </c>
      <c r="F33" s="18">
        <v>8.5812687499999997E-16</v>
      </c>
      <c r="G33" s="17">
        <v>6.7403312500000006E-16</v>
      </c>
      <c r="H33" s="28">
        <v>3</v>
      </c>
    </row>
    <row r="34" spans="1:8" s="14" customFormat="1">
      <c r="A34" s="23" t="s">
        <v>144</v>
      </c>
      <c r="B34" s="23">
        <v>492</v>
      </c>
      <c r="C34" s="23" t="s">
        <v>156</v>
      </c>
      <c r="D34" s="23">
        <v>160365</v>
      </c>
      <c r="E34" s="39">
        <v>44132</v>
      </c>
      <c r="F34" s="2">
        <v>8.0530611666666704E-16</v>
      </c>
      <c r="G34" s="16">
        <v>7.714690333333331E-16</v>
      </c>
      <c r="H34" s="29">
        <v>2</v>
      </c>
    </row>
    <row r="35" spans="1:8" s="14" customFormat="1">
      <c r="A35" s="23" t="s">
        <v>144</v>
      </c>
      <c r="B35" s="23">
        <v>496</v>
      </c>
      <c r="C35" s="23" t="s">
        <v>151</v>
      </c>
      <c r="D35" s="23">
        <v>157240</v>
      </c>
      <c r="E35" s="39">
        <v>43657</v>
      </c>
      <c r="F35" s="18">
        <v>1.6946298125000003E-15</v>
      </c>
      <c r="G35" s="17">
        <v>7.7153006250000002E-16</v>
      </c>
      <c r="H35" s="28">
        <v>6</v>
      </c>
    </row>
    <row r="36" spans="1:8" s="14" customFormat="1">
      <c r="A36" s="23" t="s">
        <v>144</v>
      </c>
      <c r="B36" s="23">
        <v>618</v>
      </c>
      <c r="C36" s="23" t="s">
        <v>150</v>
      </c>
      <c r="D36" s="23">
        <v>157233</v>
      </c>
      <c r="E36" s="39">
        <v>43657</v>
      </c>
      <c r="F36" s="18">
        <v>5.4125695000000004E-15</v>
      </c>
      <c r="G36" s="17">
        <v>1.2443802500000003E-15</v>
      </c>
      <c r="H36" s="28">
        <v>19</v>
      </c>
    </row>
    <row r="37" spans="1:8" s="14" customFormat="1" ht="15.75" customHeight="1">
      <c r="A37" s="23" t="s">
        <v>144</v>
      </c>
      <c r="B37" s="23">
        <v>637</v>
      </c>
      <c r="C37" s="23" t="s">
        <v>150</v>
      </c>
      <c r="D37" s="23">
        <v>157231</v>
      </c>
      <c r="E37" s="39">
        <v>43657</v>
      </c>
      <c r="F37" s="18">
        <v>2.0794501250000003E-15</v>
      </c>
      <c r="G37" s="17">
        <v>1.4164297500000001E-15</v>
      </c>
      <c r="H37" s="28">
        <v>7</v>
      </c>
    </row>
    <row r="38" spans="1:8" s="14" customFormat="1" ht="14" customHeight="1">
      <c r="A38" s="23" t="s">
        <v>145</v>
      </c>
      <c r="B38" s="23">
        <v>649</v>
      </c>
      <c r="C38" s="23" t="s">
        <v>150</v>
      </c>
      <c r="D38" s="23">
        <v>157228</v>
      </c>
      <c r="E38" s="39">
        <v>43657</v>
      </c>
      <c r="F38" s="18">
        <v>5.575150071428571E-15</v>
      </c>
      <c r="G38" s="17">
        <v>1.5483100000000001E-15</v>
      </c>
      <c r="H38" s="28">
        <v>13</v>
      </c>
    </row>
    <row r="39" spans="1:8" s="100" customFormat="1" ht="14" customHeight="1">
      <c r="A39" s="27" t="s">
        <v>194</v>
      </c>
      <c r="B39" s="27">
        <v>656</v>
      </c>
      <c r="C39" s="27" t="s">
        <v>155</v>
      </c>
      <c r="D39" s="27">
        <v>160357</v>
      </c>
      <c r="E39" s="79">
        <v>44132</v>
      </c>
      <c r="F39" s="98">
        <v>2.6063999999999999E-13</v>
      </c>
      <c r="G39" s="99">
        <v>1.041E-14</v>
      </c>
      <c r="H39" s="31">
        <v>773</v>
      </c>
    </row>
    <row r="41" spans="1:8">
      <c r="C41" s="23" t="s">
        <v>136</v>
      </c>
      <c r="D41" s="23"/>
      <c r="E41" s="23"/>
      <c r="F41" s="32">
        <f>AVERAGE(F2:F5,F7:F16,F18:F22,F24:F38,0.00000000000000197,0.00000000000000197)</f>
        <v>2.3709132887207894E-15</v>
      </c>
    </row>
    <row r="42" spans="1:8">
      <c r="C42" s="23" t="s">
        <v>135</v>
      </c>
      <c r="D42" s="23"/>
      <c r="E42" s="23"/>
      <c r="F42" s="32">
        <f>_xlfn.STDEV.P(F2:F5,F7:F16,F18:F22,F24:F38,0.00000000000000197,0.00000000000000197)</f>
        <v>1.8371881978843004E-15</v>
      </c>
    </row>
    <row r="43" spans="1:8">
      <c r="C43" s="23" t="s">
        <v>137</v>
      </c>
      <c r="D43" s="23"/>
      <c r="E43" s="23"/>
      <c r="F43" s="32">
        <f>SQRT(G2^2+G3^2+G4^2+G5^2+G7^2+G8^2+G9^2+G10^2+G11^2+G12^2+G13^2+G14^2+G15^2+G16^2+G18^2+G19^2+G20^2+G21^2+G22^2+G24^2+G25^2+G26^2+G27^2+G28^2+G29^2+G30^2+G31^2+G32^2+G33^2+G34^2+G35^2+G36^2+G37^2+G38^2+(0.00000000000000021)^2+(0.00000000000000021)^2)</f>
        <v>6.3484677316363736E-15</v>
      </c>
    </row>
    <row r="45" spans="1:8">
      <c r="A45" t="s">
        <v>218</v>
      </c>
    </row>
    <row r="46" spans="1:8">
      <c r="A46" t="s">
        <v>196</v>
      </c>
    </row>
    <row r="47" spans="1:8">
      <c r="A47" t="s">
        <v>197</v>
      </c>
    </row>
    <row r="48" spans="1:8">
      <c r="A48" t="s">
        <v>198</v>
      </c>
    </row>
  </sheetData>
  <phoneticPr fontId="21" type="noConversion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00E175-6E12-FD4F-94FC-E1AD065F4A32}">
  <dimension ref="A1:K135"/>
  <sheetViews>
    <sheetView tabSelected="1" workbookViewId="0">
      <pane xSplit="1" topLeftCell="B1" activePane="topRight" state="frozen"/>
      <selection pane="topRight" activeCell="A109" sqref="A109"/>
    </sheetView>
  </sheetViews>
  <sheetFormatPr baseColWidth="10" defaultColWidth="10.83203125" defaultRowHeight="13"/>
  <cols>
    <col min="1" max="1" width="12.5" style="89" customWidth="1"/>
    <col min="2" max="2" width="11.83203125" style="89" customWidth="1"/>
    <col min="3" max="3" width="12.33203125" style="89" customWidth="1"/>
    <col min="4" max="4" width="9.1640625" style="89" customWidth="1"/>
    <col min="5" max="5" width="9.83203125" style="89" customWidth="1"/>
    <col min="6" max="6" width="10.83203125" style="89"/>
    <col min="7" max="7" width="11.1640625" style="89" customWidth="1"/>
    <col min="8" max="8" width="14.33203125" style="134" customWidth="1"/>
    <col min="9" max="9" width="11.83203125" style="89" customWidth="1"/>
    <col min="10" max="16384" width="10.83203125" style="89"/>
  </cols>
  <sheetData>
    <row r="1" spans="1:9" ht="60">
      <c r="A1" s="59" t="s">
        <v>149</v>
      </c>
      <c r="B1" s="59" t="s">
        <v>208</v>
      </c>
      <c r="C1" s="88" t="s">
        <v>11</v>
      </c>
      <c r="D1" s="88" t="s">
        <v>138</v>
      </c>
      <c r="E1" s="88" t="s">
        <v>139</v>
      </c>
      <c r="F1" s="64" t="s">
        <v>221</v>
      </c>
      <c r="G1" s="64" t="s">
        <v>222</v>
      </c>
      <c r="H1" s="133" t="s">
        <v>140</v>
      </c>
      <c r="I1" s="64" t="s">
        <v>141</v>
      </c>
    </row>
    <row r="2" spans="1:9" ht="15">
      <c r="A2" s="40" t="s">
        <v>127</v>
      </c>
      <c r="B2" s="40" t="s">
        <v>164</v>
      </c>
      <c r="C2" s="9">
        <v>31.2683</v>
      </c>
      <c r="D2" s="76">
        <v>4662.3999999999996</v>
      </c>
      <c r="E2" s="13">
        <v>162862</v>
      </c>
      <c r="F2" s="18">
        <v>1.4900198333333301E-13</v>
      </c>
      <c r="G2" s="47">
        <v>6.4449304166666709E-15</v>
      </c>
      <c r="H2" s="122">
        <v>494006.87329644512</v>
      </c>
      <c r="I2" s="90">
        <v>21448.529681857366</v>
      </c>
    </row>
    <row r="3" spans="1:9" ht="14">
      <c r="A3" s="52" t="s">
        <v>134</v>
      </c>
      <c r="B3" s="40" t="s">
        <v>164</v>
      </c>
      <c r="C3" s="57">
        <v>40.219099999999997</v>
      </c>
      <c r="D3" s="29">
        <v>4257</v>
      </c>
      <c r="E3" s="13">
        <v>162859</v>
      </c>
      <c r="F3" s="18">
        <v>1.03551016666667E-13</v>
      </c>
      <c r="G3" s="18">
        <v>6.0912500833333307E-15</v>
      </c>
      <c r="H3" s="122">
        <v>242984.52889305161</v>
      </c>
      <c r="I3" s="90">
        <v>14389.700867778874</v>
      </c>
    </row>
    <row r="4" spans="1:9" ht="14">
      <c r="A4" s="40" t="s">
        <v>22</v>
      </c>
      <c r="B4" s="40" t="s">
        <v>153</v>
      </c>
      <c r="C4" s="9">
        <v>21.3826</v>
      </c>
      <c r="D4" s="86">
        <v>2644.5</v>
      </c>
      <c r="E4" s="13">
        <v>157262</v>
      </c>
      <c r="F4" s="18">
        <v>5.9566402500000006E-14</v>
      </c>
      <c r="G4" s="8">
        <v>5.7589798125E-15</v>
      </c>
      <c r="H4" s="122">
        <v>163368.30636489319</v>
      </c>
      <c r="I4" s="90">
        <v>15896.541536154118</v>
      </c>
    </row>
    <row r="5" spans="1:9" ht="15">
      <c r="A5" s="40" t="s">
        <v>109</v>
      </c>
      <c r="B5" s="40" t="s">
        <v>162</v>
      </c>
      <c r="C5" s="9">
        <v>16.468699999999998</v>
      </c>
      <c r="D5" s="76">
        <v>4061.3</v>
      </c>
      <c r="E5" s="13">
        <v>162283</v>
      </c>
      <c r="F5" s="18">
        <v>5.3589900000000007E-14</v>
      </c>
      <c r="G5" s="47">
        <v>3.8801892500000006E-15</v>
      </c>
      <c r="H5" s="122">
        <v>285870.74653619115</v>
      </c>
      <c r="I5" s="90">
        <v>21356.628557850894</v>
      </c>
    </row>
    <row r="6" spans="1:9" ht="15">
      <c r="A6" s="40" t="s">
        <v>75</v>
      </c>
      <c r="B6" s="40" t="s">
        <v>158</v>
      </c>
      <c r="C6" s="9">
        <v>24.63</v>
      </c>
      <c r="D6" s="76">
        <v>4759</v>
      </c>
      <c r="E6" s="13">
        <v>162196</v>
      </c>
      <c r="F6" s="18">
        <v>6.1238394444444409E-14</v>
      </c>
      <c r="G6" s="47">
        <v>3.7637295000000002E-15</v>
      </c>
      <c r="H6" s="122">
        <v>261717.91279855452</v>
      </c>
      <c r="I6" s="90">
        <v>16230.942133803994</v>
      </c>
    </row>
    <row r="7" spans="1:9" s="91" customFormat="1" ht="15">
      <c r="A7" s="40" t="s">
        <v>124</v>
      </c>
      <c r="B7" s="40" t="s">
        <v>164</v>
      </c>
      <c r="C7" s="9">
        <v>40.830599999999997</v>
      </c>
      <c r="D7" s="76">
        <v>4398.8999999999996</v>
      </c>
      <c r="E7" s="13">
        <v>162858</v>
      </c>
      <c r="F7" s="18">
        <v>9.4396991666666704E-14</v>
      </c>
      <c r="G7" s="47">
        <v>4.9185705000000005E-15</v>
      </c>
      <c r="H7" s="122">
        <v>225366.25542989778</v>
      </c>
      <c r="I7" s="90">
        <v>11826.909171909669</v>
      </c>
    </row>
    <row r="8" spans="1:9" s="91" customFormat="1" ht="14">
      <c r="A8" s="40" t="s">
        <v>70</v>
      </c>
      <c r="B8" s="40" t="s">
        <v>157</v>
      </c>
      <c r="C8" s="9">
        <v>26.674900000000001</v>
      </c>
      <c r="D8" s="76">
        <v>4756.8</v>
      </c>
      <c r="E8" s="92">
        <v>160381</v>
      </c>
      <c r="F8" s="18">
        <v>8.3251100000000003E-14</v>
      </c>
      <c r="G8" s="8">
        <v>7.2709585384615394E-15</v>
      </c>
      <c r="H8" s="122">
        <v>325730.29718433553</v>
      </c>
      <c r="I8" s="90">
        <v>28938.618428211343</v>
      </c>
    </row>
    <row r="9" spans="1:9" ht="15">
      <c r="A9" s="40" t="s">
        <v>126</v>
      </c>
      <c r="B9" s="40" t="s">
        <v>164</v>
      </c>
      <c r="C9" s="9">
        <v>40.073099999999997</v>
      </c>
      <c r="D9" s="76">
        <v>5819.5</v>
      </c>
      <c r="E9" s="13">
        <v>162861</v>
      </c>
      <c r="F9" s="18">
        <v>1.4732201538461502E-13</v>
      </c>
      <c r="G9" s="47">
        <v>6.2577902307692311E-15</v>
      </c>
      <c r="H9" s="122">
        <v>476044.25594175322</v>
      </c>
      <c r="I9" s="90">
        <v>20282.79338849333</v>
      </c>
    </row>
    <row r="10" spans="1:9" ht="15">
      <c r="A10" s="40" t="s">
        <v>74</v>
      </c>
      <c r="B10" s="40" t="s">
        <v>158</v>
      </c>
      <c r="C10" s="9">
        <v>22.888300000000001</v>
      </c>
      <c r="D10" s="76">
        <v>6257</v>
      </c>
      <c r="E10" s="13">
        <v>162194</v>
      </c>
      <c r="F10" s="18">
        <v>3.5707496875E-14</v>
      </c>
      <c r="G10" s="47">
        <v>2.6643796250000002E-15</v>
      </c>
      <c r="H10" s="122">
        <v>214982.79773185207</v>
      </c>
      <c r="I10" s="90">
        <v>16256.339293848043</v>
      </c>
    </row>
    <row r="11" spans="1:9" ht="15">
      <c r="A11" s="40" t="s">
        <v>73</v>
      </c>
      <c r="B11" s="40" t="s">
        <v>158</v>
      </c>
      <c r="C11" s="9">
        <v>26.668800000000001</v>
      </c>
      <c r="D11" s="76">
        <v>6208.1</v>
      </c>
      <c r="E11" s="13">
        <v>162193</v>
      </c>
      <c r="F11" s="18">
        <v>2.8872194666666702E-14</v>
      </c>
      <c r="G11" s="47">
        <v>2.6903101333333303E-15</v>
      </c>
      <c r="H11" s="122">
        <v>147533.12602852611</v>
      </c>
      <c r="I11" s="90">
        <v>13977.567890078253</v>
      </c>
    </row>
    <row r="12" spans="1:9" ht="15">
      <c r="A12" s="40" t="s">
        <v>72</v>
      </c>
      <c r="B12" s="40" t="s">
        <v>158</v>
      </c>
      <c r="C12" s="9">
        <v>21.033000000000001</v>
      </c>
      <c r="D12" s="76">
        <v>5960.8</v>
      </c>
      <c r="E12" s="13">
        <v>162192</v>
      </c>
      <c r="F12" s="18">
        <v>6.1761791250000011E-14</v>
      </c>
      <c r="G12" s="47">
        <v>3.8944504375000003E-15</v>
      </c>
      <c r="H12" s="122">
        <v>387522.80065757746</v>
      </c>
      <c r="I12" s="90">
        <v>24633.353723238033</v>
      </c>
    </row>
    <row r="13" spans="1:9" ht="15">
      <c r="A13" s="40" t="s">
        <v>123</v>
      </c>
      <c r="B13" s="40" t="s">
        <v>164</v>
      </c>
      <c r="C13" s="9">
        <v>40.340899999999998</v>
      </c>
      <c r="D13" s="76">
        <v>5897.7</v>
      </c>
      <c r="E13" s="13">
        <v>162857</v>
      </c>
      <c r="F13" s="18">
        <v>2.9951400625000004E-13</v>
      </c>
      <c r="G13" s="47">
        <v>1.0964201875000001E-14</v>
      </c>
      <c r="H13" s="122">
        <v>976742.60736487189</v>
      </c>
      <c r="I13" s="90">
        <v>35775.700902158838</v>
      </c>
    </row>
    <row r="14" spans="1:9" ht="15">
      <c r="A14" s="40" t="s">
        <v>79</v>
      </c>
      <c r="B14" s="40" t="s">
        <v>158</v>
      </c>
      <c r="C14" s="9">
        <v>40.016399999999997</v>
      </c>
      <c r="D14" s="76">
        <v>4534.1000000000004</v>
      </c>
      <c r="E14" s="13">
        <v>162202</v>
      </c>
      <c r="F14" s="18">
        <v>2.3321294000000002E-13</v>
      </c>
      <c r="G14" s="47">
        <v>7.7671000000000011E-15</v>
      </c>
      <c r="H14" s="122">
        <v>588117.89511711162</v>
      </c>
      <c r="I14" s="90">
        <v>19642.013662578815</v>
      </c>
    </row>
    <row r="15" spans="1:9" ht="15">
      <c r="A15" s="40" t="s">
        <v>86</v>
      </c>
      <c r="B15" s="40" t="s">
        <v>159</v>
      </c>
      <c r="C15" s="9">
        <v>40.285600000000002</v>
      </c>
      <c r="D15" s="76">
        <v>4872.7</v>
      </c>
      <c r="E15" s="13">
        <v>162210</v>
      </c>
      <c r="F15" s="18">
        <v>1.9664104545454503E-13</v>
      </c>
      <c r="G15" s="47">
        <v>7.3676500000000013E-15</v>
      </c>
      <c r="H15" s="122">
        <v>530286.40341904317</v>
      </c>
      <c r="I15" s="90">
        <v>19889.453830768092</v>
      </c>
    </row>
    <row r="16" spans="1:9" ht="16">
      <c r="A16" s="49" t="s">
        <v>41</v>
      </c>
      <c r="B16" s="40" t="s">
        <v>154</v>
      </c>
      <c r="C16" s="55">
        <v>20.054500000000001</v>
      </c>
      <c r="D16" s="29">
        <v>2280</v>
      </c>
      <c r="E16" s="92">
        <v>160341</v>
      </c>
      <c r="F16" s="18">
        <v>1.7500902173913E-13</v>
      </c>
      <c r="G16" s="47">
        <v>7.9886678260869605E-15</v>
      </c>
      <c r="H16" s="122">
        <v>440118.24129112385</v>
      </c>
      <c r="I16" s="90">
        <v>20270.824101638191</v>
      </c>
    </row>
    <row r="17" spans="1:9" ht="16">
      <c r="A17" s="49" t="s">
        <v>39</v>
      </c>
      <c r="B17" s="40" t="s">
        <v>154</v>
      </c>
      <c r="C17" s="55">
        <v>20.4223</v>
      </c>
      <c r="D17" s="29">
        <v>3713.5</v>
      </c>
      <c r="E17" s="92">
        <v>160339</v>
      </c>
      <c r="F17" s="18">
        <v>3.4997196666666707E-13</v>
      </c>
      <c r="G17" s="47">
        <v>1.3744902500000001E-14</v>
      </c>
      <c r="H17" s="122">
        <v>1416432.9024377328</v>
      </c>
      <c r="I17" s="90">
        <v>55782.050377008869</v>
      </c>
    </row>
    <row r="18" spans="1:9" ht="16">
      <c r="A18" s="49" t="s">
        <v>40</v>
      </c>
      <c r="B18" s="40" t="s">
        <v>154</v>
      </c>
      <c r="C18" s="55">
        <v>21.217099999999999</v>
      </c>
      <c r="D18" s="29">
        <v>2410.9</v>
      </c>
      <c r="E18" s="92">
        <v>160340</v>
      </c>
      <c r="F18" s="18">
        <v>6.3837105000000004E-13</v>
      </c>
      <c r="G18" s="47">
        <v>2.2559003333333302E-14</v>
      </c>
      <c r="H18" s="122">
        <v>1615234.8629948702</v>
      </c>
      <c r="I18" s="90">
        <v>57211.998092965274</v>
      </c>
    </row>
    <row r="19" spans="1:9" ht="14">
      <c r="A19" s="40" t="s">
        <v>64</v>
      </c>
      <c r="B19" s="40" t="s">
        <v>157</v>
      </c>
      <c r="C19" s="9">
        <v>12.3294</v>
      </c>
      <c r="D19" s="76">
        <v>3977.6</v>
      </c>
      <c r="E19" s="92">
        <v>160373</v>
      </c>
      <c r="F19" s="18">
        <v>2.9416200666666703E-14</v>
      </c>
      <c r="G19" s="8">
        <v>3.8050394666666707E-15</v>
      </c>
      <c r="H19" s="122">
        <v>206268.2444471702</v>
      </c>
      <c r="I19" s="90">
        <v>27397.590083277053</v>
      </c>
    </row>
    <row r="20" spans="1:9" ht="15">
      <c r="A20" s="40" t="s">
        <v>110</v>
      </c>
      <c r="B20" s="40" t="s">
        <v>162</v>
      </c>
      <c r="C20" s="9">
        <v>31.338899999999999</v>
      </c>
      <c r="D20" s="76">
        <v>5557.6</v>
      </c>
      <c r="E20" s="13">
        <v>162284</v>
      </c>
      <c r="F20" s="18">
        <v>2.0138000833333301E-13</v>
      </c>
      <c r="G20" s="47">
        <v>7.0990499166666699E-15</v>
      </c>
      <c r="H20" s="122">
        <v>796157.47739263112</v>
      </c>
      <c r="I20" s="90">
        <v>28098.154785311061</v>
      </c>
    </row>
    <row r="21" spans="1:9" ht="14">
      <c r="A21" s="40" t="s">
        <v>31</v>
      </c>
      <c r="B21" s="40" t="s">
        <v>151</v>
      </c>
      <c r="C21" s="9">
        <v>15.4863</v>
      </c>
      <c r="D21" s="86">
        <v>2644.5</v>
      </c>
      <c r="E21" s="13">
        <v>157238</v>
      </c>
      <c r="F21" s="18">
        <v>2.2753000499999998E-13</v>
      </c>
      <c r="G21" s="18">
        <v>8.0289100000000005E-15</v>
      </c>
      <c r="H21" s="122">
        <v>862053.25665202411</v>
      </c>
      <c r="I21" s="18">
        <v>30600.359333851986</v>
      </c>
    </row>
    <row r="22" spans="1:9" ht="15">
      <c r="A22" s="40" t="s">
        <v>117</v>
      </c>
      <c r="B22" s="40" t="s">
        <v>163</v>
      </c>
      <c r="C22" s="9">
        <v>18.835999999999999</v>
      </c>
      <c r="D22" s="76">
        <v>3441.3</v>
      </c>
      <c r="E22" s="13">
        <v>162296</v>
      </c>
      <c r="F22" s="18">
        <v>3.0364103333333303E-13</v>
      </c>
      <c r="G22" s="47">
        <v>9.249459166666671E-15</v>
      </c>
      <c r="H22" s="122">
        <v>1233922.0090934953</v>
      </c>
      <c r="I22" s="90">
        <v>37715.878289771419</v>
      </c>
    </row>
    <row r="23" spans="1:9" ht="16">
      <c r="A23" s="49" t="s">
        <v>44</v>
      </c>
      <c r="B23" s="40" t="s">
        <v>154</v>
      </c>
      <c r="C23" s="55">
        <v>20.250599999999999</v>
      </c>
      <c r="D23" s="86">
        <v>3228.5</v>
      </c>
      <c r="E23" s="92">
        <v>160347</v>
      </c>
      <c r="F23" s="18">
        <v>2.3185795217391301E-13</v>
      </c>
      <c r="G23" s="47">
        <v>8.8929595652173913E-15</v>
      </c>
      <c r="H23" s="122">
        <v>821089.84074008302</v>
      </c>
      <c r="I23" s="90">
        <v>31643.407674810209</v>
      </c>
    </row>
    <row r="24" spans="1:9" ht="16">
      <c r="A24" s="49" t="s">
        <v>43</v>
      </c>
      <c r="B24" s="40" t="s">
        <v>154</v>
      </c>
      <c r="C24" s="55">
        <v>9.7716999999999992</v>
      </c>
      <c r="D24" s="29">
        <v>2414.1999999999998</v>
      </c>
      <c r="E24" s="92">
        <v>160343</v>
      </c>
      <c r="F24" s="18">
        <v>2.2185005454545502E-13</v>
      </c>
      <c r="G24" s="47">
        <v>9.2361790909090899E-15</v>
      </c>
      <c r="H24" s="122">
        <v>1215187.5772515992</v>
      </c>
      <c r="I24" s="90">
        <v>50929.51015231866</v>
      </c>
    </row>
    <row r="25" spans="1:9" ht="16">
      <c r="A25" s="49" t="s">
        <v>42</v>
      </c>
      <c r="B25" s="40" t="s">
        <v>154</v>
      </c>
      <c r="C25" s="55">
        <v>20.0181</v>
      </c>
      <c r="D25" s="86">
        <v>3402.8</v>
      </c>
      <c r="E25" s="92">
        <v>160342</v>
      </c>
      <c r="F25" s="18">
        <v>3.1011094166666699E-13</v>
      </c>
      <c r="G25" s="47">
        <v>1.0130297916666702E-14</v>
      </c>
      <c r="H25" s="122">
        <v>1172569.4347156764</v>
      </c>
      <c r="I25" s="90">
        <v>38433.489797249611</v>
      </c>
    </row>
    <row r="26" spans="1:9" ht="15">
      <c r="A26" s="40" t="s">
        <v>118</v>
      </c>
      <c r="B26" s="40" t="s">
        <v>163</v>
      </c>
      <c r="C26" s="9">
        <v>20.3249</v>
      </c>
      <c r="D26" s="76">
        <v>3639.9</v>
      </c>
      <c r="E26" s="13">
        <v>162299</v>
      </c>
      <c r="F26" s="18">
        <v>1.25607016666667E-13</v>
      </c>
      <c r="G26" s="47">
        <v>5.9083398333333303E-15</v>
      </c>
      <c r="H26" s="122">
        <v>498147.02579090558</v>
      </c>
      <c r="I26" s="90">
        <v>23615.684338492294</v>
      </c>
    </row>
    <row r="27" spans="1:9" ht="15">
      <c r="A27" s="40" t="s">
        <v>119</v>
      </c>
      <c r="B27" s="40" t="s">
        <v>163</v>
      </c>
      <c r="C27" s="9">
        <v>19.940200000000001</v>
      </c>
      <c r="D27" s="76">
        <v>5107.8999999999996</v>
      </c>
      <c r="E27" s="13">
        <v>162850</v>
      </c>
      <c r="F27" s="18">
        <v>1.7842097500000002E-13</v>
      </c>
      <c r="G27" s="47">
        <v>6.28614875E-15</v>
      </c>
      <c r="H27" s="122">
        <v>1016096.0503204991</v>
      </c>
      <c r="I27" s="90">
        <v>35939.461311939049</v>
      </c>
    </row>
    <row r="28" spans="1:9" ht="14">
      <c r="A28" s="40" t="s">
        <v>32</v>
      </c>
      <c r="B28" s="40" t="s">
        <v>151</v>
      </c>
      <c r="C28" s="9">
        <v>5.2962999999999996</v>
      </c>
      <c r="D28" s="86">
        <v>2050.4</v>
      </c>
      <c r="E28" s="13">
        <v>157241</v>
      </c>
      <c r="F28" s="18">
        <v>1.7619697500000002E-14</v>
      </c>
      <c r="G28" s="18">
        <v>1.84655E-15</v>
      </c>
      <c r="H28" s="122">
        <v>146819.10169365292</v>
      </c>
      <c r="I28" s="90">
        <v>15955.158443874556</v>
      </c>
    </row>
    <row r="29" spans="1:9" ht="14">
      <c r="A29" s="40" t="s">
        <v>60</v>
      </c>
      <c r="B29" s="23" t="s">
        <v>156</v>
      </c>
      <c r="C29" s="9">
        <v>16.701699999999999</v>
      </c>
      <c r="D29" s="76">
        <v>3504</v>
      </c>
      <c r="E29" s="92">
        <v>160368</v>
      </c>
      <c r="F29" s="18">
        <v>5.9086494736842108E-14</v>
      </c>
      <c r="G29" s="8">
        <v>5.0210410526315807E-15</v>
      </c>
      <c r="H29" s="122">
        <v>272665.05619805062</v>
      </c>
      <c r="I29" s="90">
        <v>23511.006666148663</v>
      </c>
    </row>
    <row r="30" spans="1:9" ht="14">
      <c r="A30" s="40" t="s">
        <v>55</v>
      </c>
      <c r="B30" s="23" t="s">
        <v>156</v>
      </c>
      <c r="C30" s="9">
        <v>31.777699999999999</v>
      </c>
      <c r="D30" s="76">
        <v>5041.6000000000004</v>
      </c>
      <c r="E30" s="92">
        <v>160360</v>
      </c>
      <c r="F30" s="18">
        <v>8.9150808333333312E-14</v>
      </c>
      <c r="G30" s="8">
        <v>6.7624594166666706E-15</v>
      </c>
      <c r="H30" s="122">
        <v>309805.1413573093</v>
      </c>
      <c r="I30" s="90">
        <v>23945.539723072634</v>
      </c>
    </row>
    <row r="31" spans="1:9" ht="16">
      <c r="A31" s="49" t="s">
        <v>45</v>
      </c>
      <c r="B31" s="23" t="s">
        <v>155</v>
      </c>
      <c r="C31" s="56">
        <v>20.6631</v>
      </c>
      <c r="D31" s="50">
        <v>4906.3773354691393</v>
      </c>
      <c r="E31" s="92">
        <v>160348</v>
      </c>
      <c r="F31" s="18">
        <v>1.2458001666666701E-13</v>
      </c>
      <c r="G31" s="47">
        <v>5.387147916666671E-15</v>
      </c>
      <c r="H31" s="122">
        <v>656377.4345461597</v>
      </c>
      <c r="I31" s="90">
        <v>28549.493100356813</v>
      </c>
    </row>
    <row r="32" spans="1:9" ht="16">
      <c r="A32" s="49" t="s">
        <v>46</v>
      </c>
      <c r="B32" s="23" t="s">
        <v>155</v>
      </c>
      <c r="C32" s="56">
        <v>21.6084</v>
      </c>
      <c r="D32" s="50">
        <v>2621.7140030625078</v>
      </c>
      <c r="E32" s="92">
        <v>160349</v>
      </c>
      <c r="F32" s="18">
        <v>2.8020901250000001E-13</v>
      </c>
      <c r="G32" s="47">
        <v>1.1752198125E-14</v>
      </c>
      <c r="H32" s="122">
        <v>755111.85668953531</v>
      </c>
      <c r="I32" s="90">
        <v>31824.078784556106</v>
      </c>
    </row>
    <row r="33" spans="1:9" ht="14">
      <c r="A33" s="40" t="s">
        <v>29</v>
      </c>
      <c r="B33" s="23" t="s">
        <v>150</v>
      </c>
      <c r="C33" s="9">
        <v>36.748600000000003</v>
      </c>
      <c r="D33" s="29">
        <v>3424.8</v>
      </c>
      <c r="E33" s="13">
        <v>157226</v>
      </c>
      <c r="F33" s="18">
        <v>3.5039896666666703E-13</v>
      </c>
      <c r="G33" s="18">
        <v>1.2072298333333301E-14</v>
      </c>
      <c r="H33" s="122">
        <v>723759.40095422964</v>
      </c>
      <c r="I33" s="18">
        <v>25110.676262075576</v>
      </c>
    </row>
    <row r="34" spans="1:9" ht="16">
      <c r="A34" s="49" t="s">
        <v>47</v>
      </c>
      <c r="B34" s="23" t="s">
        <v>155</v>
      </c>
      <c r="C34" s="56">
        <v>10.528</v>
      </c>
      <c r="D34" s="50">
        <v>1713.7203009437885</v>
      </c>
      <c r="E34" s="92">
        <v>160350</v>
      </c>
      <c r="F34" s="18">
        <v>1.01415008333333E-12</v>
      </c>
      <c r="G34" s="47">
        <v>3.3608001666666706E-14</v>
      </c>
      <c r="H34" s="122">
        <v>3676890.7945202384</v>
      </c>
      <c r="I34" s="90">
        <v>122098.62934720333</v>
      </c>
    </row>
    <row r="35" spans="1:9" ht="16">
      <c r="A35" s="49" t="s">
        <v>48</v>
      </c>
      <c r="B35" s="23" t="s">
        <v>155</v>
      </c>
      <c r="C35" s="56">
        <v>12.099</v>
      </c>
      <c r="D35" s="50">
        <v>4440.8844116069085</v>
      </c>
      <c r="E35" s="92">
        <v>160352</v>
      </c>
      <c r="F35" s="18">
        <v>6.0603510526315804E-14</v>
      </c>
      <c r="G35" s="47">
        <v>4.26253989473684E-15</v>
      </c>
      <c r="H35" s="122">
        <v>489908.20748900564</v>
      </c>
      <c r="I35" s="90">
        <v>34919.055062113432</v>
      </c>
    </row>
    <row r="36" spans="1:9" ht="16">
      <c r="A36" s="49" t="s">
        <v>49</v>
      </c>
      <c r="B36" s="23" t="s">
        <v>155</v>
      </c>
      <c r="C36" s="56">
        <v>21.9193</v>
      </c>
      <c r="D36" s="50">
        <v>1250.6032696097373</v>
      </c>
      <c r="E36" s="92">
        <v>160353</v>
      </c>
      <c r="F36" s="18">
        <v>7.4550300000000012E-13</v>
      </c>
      <c r="G36" s="47">
        <v>2.7679199333333302E-14</v>
      </c>
      <c r="H36" s="122">
        <v>945706.82361488172</v>
      </c>
      <c r="I36" s="90">
        <v>35246.860183083983</v>
      </c>
    </row>
    <row r="37" spans="1:9" ht="16">
      <c r="A37" s="49" t="s">
        <v>50</v>
      </c>
      <c r="B37" s="23" t="s">
        <v>155</v>
      </c>
      <c r="C37" s="56">
        <v>22.3309</v>
      </c>
      <c r="D37" s="50">
        <v>1492.1043200924187</v>
      </c>
      <c r="E37" s="92">
        <v>160354</v>
      </c>
      <c r="F37" s="18">
        <v>1.9071197894736801E-13</v>
      </c>
      <c r="G37" s="47">
        <v>1.1219300000000001E-14</v>
      </c>
      <c r="H37" s="122">
        <v>280855.59957988391</v>
      </c>
      <c r="I37" s="90">
        <v>16731.41823889676</v>
      </c>
    </row>
    <row r="38" spans="1:9" ht="16">
      <c r="A38" s="49" t="s">
        <v>51</v>
      </c>
      <c r="B38" s="23" t="s">
        <v>155</v>
      </c>
      <c r="C38" s="56">
        <v>21.743500000000001</v>
      </c>
      <c r="D38" s="50">
        <v>1708.0527406497131</v>
      </c>
      <c r="E38" s="92">
        <v>160355</v>
      </c>
      <c r="F38" s="18">
        <v>7.1867488333333303E-13</v>
      </c>
      <c r="G38" s="47">
        <v>2.5601595833333301E-14</v>
      </c>
      <c r="H38" s="122">
        <v>1256372.0769001078</v>
      </c>
      <c r="I38" s="90">
        <v>44886.20560080155</v>
      </c>
    </row>
    <row r="39" spans="1:9" ht="14">
      <c r="A39" s="40" t="s">
        <v>30</v>
      </c>
      <c r="B39" s="23" t="s">
        <v>150</v>
      </c>
      <c r="C39" s="9">
        <v>36.530700000000003</v>
      </c>
      <c r="D39" s="86">
        <v>2700.9</v>
      </c>
      <c r="E39" s="13">
        <v>157227</v>
      </c>
      <c r="F39" s="18">
        <v>7.3043100000000012E-13</v>
      </c>
      <c r="G39" s="18">
        <v>2.2000095625000002E-14</v>
      </c>
      <c r="H39" s="122">
        <v>1200214.4950138729</v>
      </c>
      <c r="I39" s="18">
        <v>36303.551444637429</v>
      </c>
    </row>
    <row r="40" spans="1:9" ht="14">
      <c r="A40" s="40" t="s">
        <v>56</v>
      </c>
      <c r="B40" s="23" t="s">
        <v>156</v>
      </c>
      <c r="C40" s="9">
        <v>42.506999999999998</v>
      </c>
      <c r="D40" s="76">
        <v>3670.6</v>
      </c>
      <c r="E40" s="92">
        <v>160361</v>
      </c>
      <c r="F40" s="18">
        <v>3.8501505833333301E-13</v>
      </c>
      <c r="G40" s="8">
        <v>1.7857100000000001E-14</v>
      </c>
      <c r="H40" s="122">
        <v>737650.79321725178</v>
      </c>
      <c r="I40" s="90">
        <v>34416.093217655958</v>
      </c>
    </row>
    <row r="41" spans="1:9" ht="16">
      <c r="A41" s="49" t="s">
        <v>52</v>
      </c>
      <c r="B41" s="23" t="s">
        <v>155</v>
      </c>
      <c r="C41" s="56">
        <v>21.805399999999999</v>
      </c>
      <c r="D41" s="50">
        <v>1525.2935990234378</v>
      </c>
      <c r="E41" s="92">
        <v>160356</v>
      </c>
      <c r="F41" s="18">
        <v>4.4199898333333303E-13</v>
      </c>
      <c r="G41" s="47">
        <v>1.9108200000000002E-14</v>
      </c>
      <c r="H41" s="122">
        <v>686416.43766942399</v>
      </c>
      <c r="I41" s="90">
        <v>29832.057098319798</v>
      </c>
    </row>
    <row r="42" spans="1:9" ht="14">
      <c r="A42" s="40" t="s">
        <v>57</v>
      </c>
      <c r="B42" s="23" t="s">
        <v>156</v>
      </c>
      <c r="C42" s="9">
        <v>43.0717</v>
      </c>
      <c r="D42" s="76">
        <v>5894.4</v>
      </c>
      <c r="E42" s="92">
        <v>160362</v>
      </c>
      <c r="F42" s="18">
        <v>2.3928704285714304E-13</v>
      </c>
      <c r="G42" s="8">
        <v>1.2850701428571401E-14</v>
      </c>
      <c r="H42" s="122">
        <v>726537.718911818</v>
      </c>
      <c r="I42" s="90">
        <v>39250.795011618924</v>
      </c>
    </row>
    <row r="43" spans="1:9" ht="14">
      <c r="A43" s="40" t="s">
        <v>58</v>
      </c>
      <c r="B43" s="23" t="s">
        <v>156</v>
      </c>
      <c r="C43" s="9">
        <v>25.162199999999999</v>
      </c>
      <c r="D43" s="76">
        <v>5982.8</v>
      </c>
      <c r="E43" s="92">
        <v>160363</v>
      </c>
      <c r="F43" s="18">
        <v>5.8653308750000007E-14</v>
      </c>
      <c r="G43" s="8">
        <v>5.020390500000001E-15</v>
      </c>
      <c r="H43" s="122">
        <v>303841.59548591933</v>
      </c>
      <c r="I43" s="90">
        <v>26642.035797463886</v>
      </c>
    </row>
    <row r="44" spans="1:9" ht="16">
      <c r="A44" s="49" t="s">
        <v>53</v>
      </c>
      <c r="B44" s="23" t="s">
        <v>155</v>
      </c>
      <c r="C44" s="56">
        <v>22.226500000000001</v>
      </c>
      <c r="D44" s="50">
        <v>5028.8000277683659</v>
      </c>
      <c r="E44" s="92">
        <v>160358</v>
      </c>
      <c r="F44" s="18">
        <v>4.5177297777777807E-13</v>
      </c>
      <c r="G44" s="47">
        <v>1.8626700555555601E-14</v>
      </c>
      <c r="H44" s="122">
        <v>2277755.9914416797</v>
      </c>
      <c r="I44" s="90">
        <v>94059.627063680789</v>
      </c>
    </row>
    <row r="45" spans="1:9" ht="16">
      <c r="A45" s="49" t="s">
        <v>54</v>
      </c>
      <c r="B45" s="23" t="s">
        <v>155</v>
      </c>
      <c r="C45" s="56">
        <v>21.6661</v>
      </c>
      <c r="D45" s="50">
        <v>3765.5038147804316</v>
      </c>
      <c r="E45" s="92">
        <v>160359</v>
      </c>
      <c r="F45" s="18">
        <v>8.4688000000000002E-13</v>
      </c>
      <c r="G45" s="47">
        <v>2.4360997500000003E-14</v>
      </c>
      <c r="H45" s="122">
        <v>3281358.2865390363</v>
      </c>
      <c r="I45" s="90">
        <v>94495.570040945749</v>
      </c>
    </row>
    <row r="46" spans="1:9" ht="14">
      <c r="A46" s="52" t="s">
        <v>107</v>
      </c>
      <c r="B46" s="23" t="s">
        <v>161</v>
      </c>
      <c r="C46" s="54">
        <v>8.1140000000000008</v>
      </c>
      <c r="D46" s="29">
        <v>2223</v>
      </c>
      <c r="E46" s="13">
        <v>162238</v>
      </c>
      <c r="F46" s="18">
        <v>1.7962999090909103E-14</v>
      </c>
      <c r="G46" s="18">
        <v>2.7909504545454505E-15</v>
      </c>
      <c r="H46" s="122">
        <v>101710.95488597993</v>
      </c>
      <c r="I46" s="90">
        <v>17065.955922958365</v>
      </c>
    </row>
    <row r="47" spans="1:9" ht="14">
      <c r="A47" s="40" t="s">
        <v>28</v>
      </c>
      <c r="B47" s="40" t="s">
        <v>153</v>
      </c>
      <c r="C47" s="9">
        <v>22.595300000000002</v>
      </c>
      <c r="D47" s="86">
        <v>2091.5</v>
      </c>
      <c r="E47" s="13">
        <v>157272</v>
      </c>
      <c r="F47" s="18">
        <v>2.2049100000000001E-12</v>
      </c>
      <c r="G47" s="8">
        <v>5.438109818181821E-14</v>
      </c>
      <c r="H47" s="122">
        <v>4553241.9834480314</v>
      </c>
      <c r="I47" s="90">
        <v>112347.07348374453</v>
      </c>
    </row>
    <row r="48" spans="1:9" ht="15">
      <c r="A48" s="40" t="s">
        <v>114</v>
      </c>
      <c r="B48" s="40" t="s">
        <v>162</v>
      </c>
      <c r="C48" s="9">
        <v>20.0337</v>
      </c>
      <c r="D48" s="76">
        <v>2711.3</v>
      </c>
      <c r="E48" s="13">
        <v>162290</v>
      </c>
      <c r="F48" s="18">
        <v>2.1466600000000002E-13</v>
      </c>
      <c r="G48" s="47">
        <v>1.0612000666666701E-14</v>
      </c>
      <c r="H48" s="122">
        <v>645500.96269896522</v>
      </c>
      <c r="I48" s="90">
        <v>32054.404277224559</v>
      </c>
    </row>
    <row r="49" spans="1:9" ht="14">
      <c r="A49" s="40" t="s">
        <v>69</v>
      </c>
      <c r="B49" s="40" t="s">
        <v>157</v>
      </c>
      <c r="C49" s="9">
        <v>20.445399999999999</v>
      </c>
      <c r="D49" s="76">
        <v>2638.2</v>
      </c>
      <c r="E49" s="92">
        <v>160379</v>
      </c>
      <c r="F49" s="18">
        <v>2.8815094666666699E-13</v>
      </c>
      <c r="G49" s="8">
        <v>1.8846800000000002E-14</v>
      </c>
      <c r="H49" s="122">
        <v>823273.91069495014</v>
      </c>
      <c r="I49" s="90">
        <v>54277.99037481549</v>
      </c>
    </row>
    <row r="50" spans="1:9" ht="14">
      <c r="A50" s="40" t="s">
        <v>33</v>
      </c>
      <c r="B50" s="40" t="s">
        <v>151</v>
      </c>
      <c r="C50" s="9">
        <v>20.782299999999999</v>
      </c>
      <c r="D50" s="29">
        <v>2114.8000000000002</v>
      </c>
      <c r="E50" s="13">
        <v>157243</v>
      </c>
      <c r="F50" s="18">
        <v>1.64154026315789E-13</v>
      </c>
      <c r="G50" s="18">
        <v>6.6941600000000007E-15</v>
      </c>
      <c r="H50" s="122">
        <v>371447.61158885859</v>
      </c>
      <c r="I50" s="90">
        <v>15203.578254541389</v>
      </c>
    </row>
    <row r="51" spans="1:9" ht="14">
      <c r="A51" s="40" t="s">
        <v>65</v>
      </c>
      <c r="B51" s="40" t="s">
        <v>157</v>
      </c>
      <c r="C51" s="9">
        <v>20.011299999999999</v>
      </c>
      <c r="D51" s="76">
        <v>1677.3</v>
      </c>
      <c r="E51" s="92">
        <v>160375</v>
      </c>
      <c r="F51" s="18">
        <v>1.7767897142857101E-13</v>
      </c>
      <c r="G51" s="8">
        <v>1.0843598571428602E-14</v>
      </c>
      <c r="H51" s="122">
        <v>328421.64864039735</v>
      </c>
      <c r="I51" s="90">
        <v>20285.368868939404</v>
      </c>
    </row>
    <row r="52" spans="1:9" ht="14">
      <c r="A52" s="40" t="s">
        <v>66</v>
      </c>
      <c r="B52" s="40" t="s">
        <v>157</v>
      </c>
      <c r="C52" s="9">
        <v>20.217500000000001</v>
      </c>
      <c r="D52" s="76">
        <v>1947.1</v>
      </c>
      <c r="E52" s="92">
        <v>160376</v>
      </c>
      <c r="F52" s="18">
        <v>2.3831398125000005E-13</v>
      </c>
      <c r="G52" s="8">
        <v>1.2600901875000001E-14</v>
      </c>
      <c r="H52" s="122">
        <v>505589.87072495406</v>
      </c>
      <c r="I52" s="90">
        <v>27085.475737575289</v>
      </c>
    </row>
    <row r="53" spans="1:9" ht="14">
      <c r="A53" s="40" t="s">
        <v>67</v>
      </c>
      <c r="B53" s="40" t="s">
        <v>157</v>
      </c>
      <c r="C53" s="9">
        <v>15.1737</v>
      </c>
      <c r="D53" s="76">
        <v>1987.7</v>
      </c>
      <c r="E53" s="92">
        <v>160377</v>
      </c>
      <c r="F53" s="18">
        <v>3.8597506875000002E-13</v>
      </c>
      <c r="G53" s="8">
        <v>1.68717975E-14</v>
      </c>
      <c r="H53" s="122">
        <v>1119599.0448763871</v>
      </c>
      <c r="I53" s="90">
        <v>49328.139096405597</v>
      </c>
    </row>
    <row r="54" spans="1:9" ht="14">
      <c r="A54" s="40" t="s">
        <v>68</v>
      </c>
      <c r="B54" s="40" t="s">
        <v>157</v>
      </c>
      <c r="C54" s="9">
        <v>20.830200000000001</v>
      </c>
      <c r="D54" s="76">
        <v>2938.2</v>
      </c>
      <c r="E54" s="92">
        <v>160378</v>
      </c>
      <c r="F54" s="18">
        <v>1.26508026666667E-13</v>
      </c>
      <c r="G54" s="8">
        <v>8.7500693333333309E-15</v>
      </c>
      <c r="H54" s="122">
        <v>391805.26538728003</v>
      </c>
      <c r="I54" s="90">
        <v>27546.945022646494</v>
      </c>
    </row>
    <row r="55" spans="1:9" ht="14">
      <c r="A55" s="40" t="s">
        <v>34</v>
      </c>
      <c r="B55" s="40" t="s">
        <v>151</v>
      </c>
      <c r="C55" s="9">
        <v>20.233699999999999</v>
      </c>
      <c r="D55" s="29">
        <v>1982.1</v>
      </c>
      <c r="E55" s="13">
        <v>157244</v>
      </c>
      <c r="F55" s="18">
        <v>2.0620406250000002E-13</v>
      </c>
      <c r="G55" s="18">
        <v>7.4459691666666705E-15</v>
      </c>
      <c r="H55" s="122">
        <v>449427.61189238203</v>
      </c>
      <c r="I55" s="90">
        <v>16279.667177699315</v>
      </c>
    </row>
    <row r="56" spans="1:9" ht="15">
      <c r="A56" s="40" t="s">
        <v>115</v>
      </c>
      <c r="B56" s="40" t="s">
        <v>162</v>
      </c>
      <c r="C56" s="9">
        <v>9.1158000000000001</v>
      </c>
      <c r="D56" s="76">
        <v>2842.2</v>
      </c>
      <c r="E56" s="13">
        <v>162291</v>
      </c>
      <c r="F56" s="18">
        <v>2.4124600833333302E-14</v>
      </c>
      <c r="G56" s="47">
        <v>2.4945502500000002E-15</v>
      </c>
      <c r="H56" s="122">
        <v>164726.55478155467</v>
      </c>
      <c r="I56" s="90">
        <v>17359.057313757807</v>
      </c>
    </row>
    <row r="57" spans="1:9" ht="15">
      <c r="A57" s="40" t="s">
        <v>112</v>
      </c>
      <c r="B57" s="40" t="s">
        <v>162</v>
      </c>
      <c r="C57" s="9">
        <v>24.810199999999998</v>
      </c>
      <c r="D57" s="76">
        <v>4555.3</v>
      </c>
      <c r="E57" s="13">
        <v>162287</v>
      </c>
      <c r="F57" s="18">
        <v>1.0235200000000001E-13</v>
      </c>
      <c r="G57" s="47">
        <v>4.9775200000000005E-15</v>
      </c>
      <c r="H57" s="122">
        <v>416228.40863406553</v>
      </c>
      <c r="I57" s="90">
        <v>20397.350826423364</v>
      </c>
    </row>
    <row r="58" spans="1:9" ht="15">
      <c r="A58" s="40" t="s">
        <v>82</v>
      </c>
      <c r="B58" s="40" t="s">
        <v>159</v>
      </c>
      <c r="C58" s="9">
        <v>21.664400000000001</v>
      </c>
      <c r="D58" s="76">
        <v>2119.9</v>
      </c>
      <c r="E58" s="13">
        <v>162206</v>
      </c>
      <c r="F58" s="18">
        <v>1.5937799000000002E-13</v>
      </c>
      <c r="G58" s="47">
        <v>6.2984790000000007E-15</v>
      </c>
      <c r="H58" s="122">
        <v>346046.72883868113</v>
      </c>
      <c r="I58" s="90">
        <v>13755.564837729054</v>
      </c>
    </row>
    <row r="59" spans="1:9" ht="14">
      <c r="A59" s="40" t="s">
        <v>17</v>
      </c>
      <c r="B59" s="40" t="s">
        <v>152</v>
      </c>
      <c r="C59" s="9">
        <v>21.857800000000001</v>
      </c>
      <c r="D59" s="29">
        <v>1929.4</v>
      </c>
      <c r="E59" s="13">
        <v>157253</v>
      </c>
      <c r="F59" s="18">
        <v>1.7333000000000003E-13</v>
      </c>
      <c r="G59" s="8">
        <v>9.5898293750000016E-15</v>
      </c>
      <c r="H59" s="122">
        <v>339469.74263987568</v>
      </c>
      <c r="I59" s="90">
        <v>18892.991967191309</v>
      </c>
    </row>
    <row r="60" spans="1:9" ht="15">
      <c r="A60" s="40" t="s">
        <v>83</v>
      </c>
      <c r="B60" s="40" t="s">
        <v>159</v>
      </c>
      <c r="C60" s="9">
        <v>21.953099999999999</v>
      </c>
      <c r="D60" s="76">
        <v>1997.6</v>
      </c>
      <c r="E60" s="13">
        <v>162207</v>
      </c>
      <c r="F60" s="18">
        <v>2.3601201E-13</v>
      </c>
      <c r="G60" s="47">
        <v>8.8373510000000005E-15</v>
      </c>
      <c r="H60" s="122">
        <v>477314.5499863337</v>
      </c>
      <c r="I60" s="90">
        <v>17947.70041452739</v>
      </c>
    </row>
    <row r="61" spans="1:9" ht="15">
      <c r="A61" s="40" t="s">
        <v>121</v>
      </c>
      <c r="B61" s="13" t="s">
        <v>163</v>
      </c>
      <c r="C61" s="7">
        <v>22.020900000000001</v>
      </c>
      <c r="D61" s="76">
        <v>4279.7</v>
      </c>
      <c r="E61" s="13">
        <v>162854</v>
      </c>
      <c r="F61" s="18">
        <v>2.9436204166666701E-13</v>
      </c>
      <c r="G61" s="6">
        <v>1.0176698333333302E-14</v>
      </c>
      <c r="H61" s="122">
        <v>1273228.5026038087</v>
      </c>
      <c r="I61" s="16">
        <v>44142.73079961953</v>
      </c>
    </row>
    <row r="62" spans="1:9" ht="15">
      <c r="A62" s="40" t="s">
        <v>120</v>
      </c>
      <c r="B62" s="13" t="s">
        <v>163</v>
      </c>
      <c r="C62" s="7">
        <v>22.947700000000001</v>
      </c>
      <c r="D62" s="76">
        <v>4590.2</v>
      </c>
      <c r="E62" s="13">
        <v>162855</v>
      </c>
      <c r="F62" s="18">
        <v>1.69677E-13</v>
      </c>
      <c r="G62" s="6">
        <v>1.1435600000000001E-14</v>
      </c>
      <c r="H62" s="122">
        <v>754052.96225799492</v>
      </c>
      <c r="I62" s="16">
        <v>51053.489851472412</v>
      </c>
    </row>
    <row r="63" spans="1:9" ht="14">
      <c r="A63" s="40" t="s">
        <v>59</v>
      </c>
      <c r="B63" s="23" t="s">
        <v>156</v>
      </c>
      <c r="C63" s="9">
        <v>20.133400000000002</v>
      </c>
      <c r="D63" s="76">
        <v>3008.3</v>
      </c>
      <c r="E63" s="92">
        <v>160366</v>
      </c>
      <c r="F63" s="18">
        <v>2.0898497499999999E-12</v>
      </c>
      <c r="G63" s="8">
        <v>7.0843694166666703E-14</v>
      </c>
      <c r="H63" s="122">
        <v>6968645.7540985066</v>
      </c>
      <c r="I63" s="90">
        <v>236254.04593099002</v>
      </c>
    </row>
    <row r="64" spans="1:9" ht="15">
      <c r="A64" s="40" t="s">
        <v>76</v>
      </c>
      <c r="B64" s="40" t="s">
        <v>158</v>
      </c>
      <c r="C64" s="9">
        <v>21.2408</v>
      </c>
      <c r="D64" s="76">
        <v>3474.5</v>
      </c>
      <c r="E64" s="13">
        <v>162198</v>
      </c>
      <c r="F64" s="18">
        <v>9.0393721052631605E-13</v>
      </c>
      <c r="G64" s="47">
        <v>2.2694602631578901E-14</v>
      </c>
      <c r="H64" s="122">
        <v>3295643.0779706445</v>
      </c>
      <c r="I64" s="90">
        <v>82854.874273076712</v>
      </c>
    </row>
    <row r="65" spans="1:9" ht="15">
      <c r="A65" s="40" t="s">
        <v>77</v>
      </c>
      <c r="B65" s="40" t="s">
        <v>158</v>
      </c>
      <c r="C65" s="9">
        <v>21.15</v>
      </c>
      <c r="D65" s="76">
        <v>2076</v>
      </c>
      <c r="E65" s="13">
        <v>162199</v>
      </c>
      <c r="F65" s="18">
        <v>4.7974101250000007E-12</v>
      </c>
      <c r="G65" s="47">
        <v>1.0048301875000001E-13</v>
      </c>
      <c r="H65" s="122">
        <v>10505355.68173912</v>
      </c>
      <c r="I65" s="90">
        <v>220132.25614336054</v>
      </c>
    </row>
    <row r="66" spans="1:9" ht="15">
      <c r="A66" s="40" t="s">
        <v>78</v>
      </c>
      <c r="B66" s="40" t="s">
        <v>158</v>
      </c>
      <c r="C66" s="9">
        <v>21.684699999999999</v>
      </c>
      <c r="D66" s="76">
        <v>2053.1</v>
      </c>
      <c r="E66" s="13">
        <v>162200</v>
      </c>
      <c r="F66" s="18">
        <v>3.2264499999999998E-13</v>
      </c>
      <c r="G66" s="47">
        <v>1.10845016666667E-14</v>
      </c>
      <c r="H66" s="122">
        <v>677382.75772087963</v>
      </c>
      <c r="I66" s="90">
        <v>23423.235841642145</v>
      </c>
    </row>
    <row r="67" spans="1:9" ht="15">
      <c r="A67" s="40" t="s">
        <v>125</v>
      </c>
      <c r="B67" s="40" t="s">
        <v>164</v>
      </c>
      <c r="C67" s="9">
        <v>21.953800000000001</v>
      </c>
      <c r="D67" s="76">
        <v>2032.3</v>
      </c>
      <c r="E67" s="13">
        <v>162860</v>
      </c>
      <c r="F67" s="18">
        <v>2.1329396363636401E-13</v>
      </c>
      <c r="G67" s="47">
        <v>1.2892400909090902E-14</v>
      </c>
      <c r="H67" s="122">
        <v>436326.45892920846</v>
      </c>
      <c r="I67" s="90">
        <v>26637.039163072208</v>
      </c>
    </row>
    <row r="68" spans="1:9" ht="14">
      <c r="A68" s="40" t="s">
        <v>71</v>
      </c>
      <c r="B68" s="40" t="s">
        <v>157</v>
      </c>
      <c r="C68" s="9">
        <v>20.173100000000002</v>
      </c>
      <c r="D68" s="76">
        <v>1590</v>
      </c>
      <c r="E68" s="92">
        <v>160383</v>
      </c>
      <c r="F68" s="18">
        <v>1.9026297333333301E-13</v>
      </c>
      <c r="G68" s="8">
        <v>1.1887999333333301E-14</v>
      </c>
      <c r="H68" s="122">
        <v>334203.60200261109</v>
      </c>
      <c r="I68" s="90">
        <v>20912.564257857091</v>
      </c>
    </row>
    <row r="69" spans="1:9" ht="15">
      <c r="A69" s="40" t="s">
        <v>128</v>
      </c>
      <c r="B69" s="40" t="s">
        <v>164</v>
      </c>
      <c r="C69" s="9">
        <v>22.206600000000002</v>
      </c>
      <c r="D69" s="76">
        <v>2006.1</v>
      </c>
      <c r="E69" s="13">
        <v>162863</v>
      </c>
      <c r="F69" s="18">
        <v>3.9868200000000002E-12</v>
      </c>
      <c r="G69" s="47">
        <v>7.5048700833333311E-14</v>
      </c>
      <c r="H69" s="122">
        <v>8037979.9067714373</v>
      </c>
      <c r="I69" s="90">
        <v>151316.9991845027</v>
      </c>
    </row>
    <row r="70" spans="1:9" ht="14">
      <c r="A70" s="40" t="s">
        <v>36</v>
      </c>
      <c r="B70" s="40" t="s">
        <v>151</v>
      </c>
      <c r="C70" s="9">
        <v>21.738</v>
      </c>
      <c r="D70" s="86">
        <v>2018.9</v>
      </c>
      <c r="E70" s="13">
        <v>157248</v>
      </c>
      <c r="F70" s="18">
        <v>2.3558300625000005E-12</v>
      </c>
      <c r="G70" s="18">
        <v>4.4053401875000003E-14</v>
      </c>
      <c r="H70" s="122">
        <v>4882839.2980843158</v>
      </c>
      <c r="I70" s="90">
        <v>91316.384480400171</v>
      </c>
    </row>
    <row r="71" spans="1:9" ht="15">
      <c r="A71" s="40" t="s">
        <v>129</v>
      </c>
      <c r="B71" s="40" t="s">
        <v>164</v>
      </c>
      <c r="C71" s="9">
        <v>21.548400000000001</v>
      </c>
      <c r="D71" s="76">
        <v>3114</v>
      </c>
      <c r="E71" s="13">
        <v>162864</v>
      </c>
      <c r="F71" s="18">
        <v>2.7752494999999999E-13</v>
      </c>
      <c r="G71" s="47">
        <v>7.3821100000000011E-15</v>
      </c>
      <c r="H71" s="122">
        <v>894654.06000342744</v>
      </c>
      <c r="I71" s="90">
        <v>23809.930363191655</v>
      </c>
    </row>
    <row r="72" spans="1:9" ht="15">
      <c r="A72" s="40" t="s">
        <v>132</v>
      </c>
      <c r="B72" s="40" t="s">
        <v>164</v>
      </c>
      <c r="C72" s="9">
        <v>19.948899999999998</v>
      </c>
      <c r="D72" s="76">
        <v>2429.6999999999998</v>
      </c>
      <c r="E72" s="13">
        <v>162867</v>
      </c>
      <c r="F72" s="18">
        <v>3.0427992999999999E-13</v>
      </c>
      <c r="G72" s="47">
        <v>7.8361200000000008E-15</v>
      </c>
      <c r="H72" s="122">
        <v>818907.40639085905</v>
      </c>
      <c r="I72" s="90">
        <v>21301.43257533852</v>
      </c>
    </row>
    <row r="73" spans="1:9" ht="15">
      <c r="A73" s="40" t="s">
        <v>131</v>
      </c>
      <c r="B73" s="40" t="s">
        <v>164</v>
      </c>
      <c r="C73" s="9">
        <v>20.154199999999999</v>
      </c>
      <c r="D73" s="76">
        <v>3166.2</v>
      </c>
      <c r="E73" s="13">
        <v>162866</v>
      </c>
      <c r="F73" s="18">
        <v>8.3029600000000012E-13</v>
      </c>
      <c r="G73" s="47">
        <v>1.5157197500000001E-14</v>
      </c>
      <c r="H73" s="122">
        <v>2903099.193816714</v>
      </c>
      <c r="I73" s="90">
        <v>53145.405315271688</v>
      </c>
    </row>
    <row r="74" spans="1:9" ht="15">
      <c r="A74" s="40" t="s">
        <v>130</v>
      </c>
      <c r="B74" s="40" t="s">
        <v>164</v>
      </c>
      <c r="C74" s="9">
        <v>20.026199999999999</v>
      </c>
      <c r="D74" s="76">
        <v>2276.5</v>
      </c>
      <c r="E74" s="13">
        <v>162865</v>
      </c>
      <c r="F74" s="18">
        <v>4.1106401500000003E-13</v>
      </c>
      <c r="G74" s="47">
        <v>1.0100200500000001E-14</v>
      </c>
      <c r="H74" s="122">
        <v>1034719.2043033412</v>
      </c>
      <c r="I74" s="90">
        <v>25625.546378440809</v>
      </c>
    </row>
    <row r="75" spans="1:9" ht="14">
      <c r="A75" s="40" t="s">
        <v>35</v>
      </c>
      <c r="B75" s="40" t="s">
        <v>151</v>
      </c>
      <c r="C75" s="9">
        <v>20.273800000000001</v>
      </c>
      <c r="D75" s="29">
        <v>2052.4</v>
      </c>
      <c r="E75" s="13">
        <v>157246</v>
      </c>
      <c r="F75" s="18">
        <v>1.4410603125000001E-12</v>
      </c>
      <c r="G75" s="18">
        <v>2.9621095625000002E-14</v>
      </c>
      <c r="H75" s="122">
        <v>3247885.3830040223</v>
      </c>
      <c r="I75" s="90">
        <v>66927.098853209041</v>
      </c>
    </row>
    <row r="76" spans="1:9" ht="15">
      <c r="A76" s="40" t="s">
        <v>108</v>
      </c>
      <c r="B76" s="40" t="s">
        <v>162</v>
      </c>
      <c r="C76" s="9">
        <v>20.3598</v>
      </c>
      <c r="D76" s="76">
        <v>2030.8</v>
      </c>
      <c r="E76" s="13">
        <v>162282</v>
      </c>
      <c r="F76" s="18">
        <v>7.6197599166666713E-13</v>
      </c>
      <c r="G76" s="47">
        <v>2.3327898333333305E-14</v>
      </c>
      <c r="H76" s="122">
        <v>1688254.4224161606</v>
      </c>
      <c r="I76" s="90">
        <v>51932.986066177175</v>
      </c>
    </row>
    <row r="77" spans="1:9" ht="14">
      <c r="A77" s="40" t="s">
        <v>61</v>
      </c>
      <c r="B77" s="23" t="s">
        <v>156</v>
      </c>
      <c r="C77" s="9">
        <v>21.358599999999999</v>
      </c>
      <c r="D77" s="76">
        <v>2343.8000000000002</v>
      </c>
      <c r="E77" s="92">
        <v>160370</v>
      </c>
      <c r="F77" s="18">
        <v>9.6695208333333316E-13</v>
      </c>
      <c r="G77" s="8">
        <v>3.1853797499999999E-14</v>
      </c>
      <c r="H77" s="122">
        <v>2360552.8636361393</v>
      </c>
      <c r="I77" s="90">
        <v>78015.880747337564</v>
      </c>
    </row>
    <row r="78" spans="1:9" ht="14">
      <c r="A78" s="40" t="s">
        <v>63</v>
      </c>
      <c r="B78" s="40" t="s">
        <v>157</v>
      </c>
      <c r="C78" s="9">
        <v>25.183499999999999</v>
      </c>
      <c r="D78" s="76">
        <v>3043.2</v>
      </c>
      <c r="E78" s="92">
        <v>160372</v>
      </c>
      <c r="F78" s="18">
        <v>3.1523702941176501E-14</v>
      </c>
      <c r="G78" s="8">
        <v>3.3948595294117604E-15</v>
      </c>
      <c r="H78" s="122">
        <v>82309.343267250049</v>
      </c>
      <c r="I78" s="90">
        <v>9156.0941441849682</v>
      </c>
    </row>
    <row r="79" spans="1:9" ht="15">
      <c r="A79" s="40" t="s">
        <v>113</v>
      </c>
      <c r="B79" s="40" t="s">
        <v>162</v>
      </c>
      <c r="C79" s="9">
        <v>33.979100000000003</v>
      </c>
      <c r="D79" s="76">
        <v>4385.5</v>
      </c>
      <c r="E79" s="13">
        <v>162288</v>
      </c>
      <c r="F79" s="18">
        <v>8.4095583333333298E-14</v>
      </c>
      <c r="G79" s="47">
        <v>4.5134095833333304E-15</v>
      </c>
      <c r="H79" s="122">
        <v>240235.14373261711</v>
      </c>
      <c r="I79" s="90">
        <v>13001.277376774831</v>
      </c>
    </row>
    <row r="80" spans="1:9" ht="15">
      <c r="A80" s="40" t="s">
        <v>111</v>
      </c>
      <c r="B80" s="40" t="s">
        <v>162</v>
      </c>
      <c r="C80" s="9">
        <v>29.990600000000001</v>
      </c>
      <c r="D80" s="76">
        <v>4884.5</v>
      </c>
      <c r="E80" s="13">
        <v>162286</v>
      </c>
      <c r="F80" s="18">
        <v>2.0846403333333301E-13</v>
      </c>
      <c r="G80" s="47">
        <v>7.9725704166666706E-15</v>
      </c>
      <c r="H80" s="122">
        <v>755128.10276763618</v>
      </c>
      <c r="I80" s="90">
        <v>28980.59893405026</v>
      </c>
    </row>
    <row r="81" spans="1:9" ht="14">
      <c r="A81" s="52" t="s">
        <v>92</v>
      </c>
      <c r="B81" s="23" t="s">
        <v>160</v>
      </c>
      <c r="C81" s="54">
        <v>20.2835</v>
      </c>
      <c r="D81" s="29">
        <v>1989.6</v>
      </c>
      <c r="E81" s="13">
        <v>162217</v>
      </c>
      <c r="F81" s="18">
        <v>7.4075000000000005E-13</v>
      </c>
      <c r="G81" s="18">
        <v>1.6518098750000002E-14</v>
      </c>
      <c r="H81" s="122">
        <v>1620732.3748946688</v>
      </c>
      <c r="I81" s="90">
        <v>36162.376826574138</v>
      </c>
    </row>
    <row r="82" spans="1:9" ht="14">
      <c r="A82" s="52" t="s">
        <v>93</v>
      </c>
      <c r="B82" s="23" t="s">
        <v>160</v>
      </c>
      <c r="C82" s="54">
        <v>20.494299999999999</v>
      </c>
      <c r="D82" s="29">
        <v>2778.4</v>
      </c>
      <c r="E82" s="13">
        <v>162218</v>
      </c>
      <c r="F82" s="18">
        <v>9.8970585000000006E-13</v>
      </c>
      <c r="G82" s="18">
        <v>1.9411500500000001E-14</v>
      </c>
      <c r="H82" s="122">
        <v>2993670.4279546696</v>
      </c>
      <c r="I82" s="90">
        <v>58734.709075558501</v>
      </c>
    </row>
    <row r="83" spans="1:9" ht="14">
      <c r="A83" s="40" t="s">
        <v>21</v>
      </c>
      <c r="B83" s="40" t="s">
        <v>152</v>
      </c>
      <c r="C83" s="9">
        <v>20.549800000000001</v>
      </c>
      <c r="D83" s="86">
        <v>1976.5</v>
      </c>
      <c r="E83" s="13">
        <v>157260</v>
      </c>
      <c r="F83" s="18">
        <v>8.4923918750000006E-13</v>
      </c>
      <c r="G83" s="8">
        <v>2.6119102500000004E-14</v>
      </c>
      <c r="H83" s="122">
        <v>1821519.5667677934</v>
      </c>
      <c r="I83" s="90">
        <v>56068.831115303241</v>
      </c>
    </row>
    <row r="84" spans="1:9" ht="14">
      <c r="A84" s="40" t="s">
        <v>20</v>
      </c>
      <c r="B84" s="40" t="s">
        <v>152</v>
      </c>
      <c r="C84" s="9">
        <v>20.119</v>
      </c>
      <c r="D84" s="86">
        <v>2229.6999999999998</v>
      </c>
      <c r="E84" s="13">
        <v>157258</v>
      </c>
      <c r="F84" s="18">
        <v>1.46280007142857E-12</v>
      </c>
      <c r="G84" s="8">
        <v>4.4372305714285706E-14</v>
      </c>
      <c r="H84" s="122">
        <v>3603466.9109593602</v>
      </c>
      <c r="I84" s="90">
        <v>109755.44454803251</v>
      </c>
    </row>
    <row r="85" spans="1:9" ht="14">
      <c r="A85" s="40" t="s">
        <v>19</v>
      </c>
      <c r="B85" s="40" t="s">
        <v>152</v>
      </c>
      <c r="C85" s="9">
        <v>18.5351</v>
      </c>
      <c r="D85" s="76">
        <v>2325.9</v>
      </c>
      <c r="E85" s="13">
        <v>157257</v>
      </c>
      <c r="F85" s="18">
        <v>2.1887302500000003E-12</v>
      </c>
      <c r="G85" s="8">
        <v>5.4387088749999998E-14</v>
      </c>
      <c r="H85" s="122">
        <v>6113976.1863968475</v>
      </c>
      <c r="I85" s="90">
        <v>152323.16360666644</v>
      </c>
    </row>
    <row r="86" spans="1:9" ht="14">
      <c r="A86" s="52" t="s">
        <v>91</v>
      </c>
      <c r="B86" s="23" t="s">
        <v>160</v>
      </c>
      <c r="C86" s="54">
        <v>18.662500000000001</v>
      </c>
      <c r="D86" s="29">
        <v>3354.7</v>
      </c>
      <c r="E86" s="13">
        <v>162216</v>
      </c>
      <c r="F86" s="18">
        <v>1.1975500625000001E-12</v>
      </c>
      <c r="G86" s="18">
        <v>2.3566500000000003E-14</v>
      </c>
      <c r="H86" s="122">
        <v>4788596.2846588092</v>
      </c>
      <c r="I86" s="90">
        <v>94548.139878737318</v>
      </c>
    </row>
    <row r="87" spans="1:9" ht="15">
      <c r="A87" s="40" t="s">
        <v>90</v>
      </c>
      <c r="B87" s="40" t="s">
        <v>159</v>
      </c>
      <c r="C87" s="9">
        <v>21.408899999999999</v>
      </c>
      <c r="D87" s="76">
        <v>2961.2276396938087</v>
      </c>
      <c r="E87" s="13">
        <v>162215</v>
      </c>
      <c r="F87" s="18">
        <v>4.4549108750000003E-13</v>
      </c>
      <c r="G87" s="47">
        <v>1.1493199375000001E-14</v>
      </c>
      <c r="H87" s="122">
        <v>1374554.6483374508</v>
      </c>
      <c r="I87" s="90">
        <v>35480.719223246757</v>
      </c>
    </row>
    <row r="88" spans="1:9" ht="14">
      <c r="A88" s="40" t="s">
        <v>18</v>
      </c>
      <c r="B88" s="40" t="s">
        <v>152</v>
      </c>
      <c r="C88" s="9">
        <v>14.5076</v>
      </c>
      <c r="D88" s="76">
        <v>1966.2</v>
      </c>
      <c r="E88" s="13">
        <v>157255</v>
      </c>
      <c r="F88" s="18">
        <v>1.22407993333333E-12</v>
      </c>
      <c r="G88" s="8">
        <v>3.4250907333333302E-14</v>
      </c>
      <c r="H88" s="122">
        <v>3701610.4293596675</v>
      </c>
      <c r="I88" s="90">
        <v>103604.40791768905</v>
      </c>
    </row>
    <row r="89" spans="1:9" ht="15">
      <c r="A89" s="40" t="s">
        <v>89</v>
      </c>
      <c r="B89" s="40" t="s">
        <v>159</v>
      </c>
      <c r="C89" s="9">
        <v>9.8104999999999993</v>
      </c>
      <c r="D89" s="76">
        <v>1915.5720292669</v>
      </c>
      <c r="E89" s="13">
        <v>162214</v>
      </c>
      <c r="F89" s="18">
        <v>8.2230281818181805E-13</v>
      </c>
      <c r="G89" s="47">
        <v>1.8778994545454501E-14</v>
      </c>
      <c r="H89" s="122">
        <v>3581968.9113469706</v>
      </c>
      <c r="I89" s="90">
        <v>81837.756298262742</v>
      </c>
    </row>
    <row r="90" spans="1:9" ht="15">
      <c r="A90" s="40" t="s">
        <v>87</v>
      </c>
      <c r="B90" s="40" t="s">
        <v>159</v>
      </c>
      <c r="C90" s="9">
        <v>22.131599999999999</v>
      </c>
      <c r="D90" s="76">
        <v>2006.3</v>
      </c>
      <c r="E90" s="13">
        <v>162211</v>
      </c>
      <c r="F90" s="18">
        <v>7.8674504761904808E-13</v>
      </c>
      <c r="G90" s="47">
        <v>1.8322695714285702E-14</v>
      </c>
      <c r="H90" s="122">
        <v>1586934.1442302517</v>
      </c>
      <c r="I90" s="90">
        <v>37072.038167797349</v>
      </c>
    </row>
    <row r="91" spans="1:9" ht="14">
      <c r="A91" s="40" t="s">
        <v>27</v>
      </c>
      <c r="B91" s="40" t="s">
        <v>153</v>
      </c>
      <c r="C91" s="9">
        <v>10.8924</v>
      </c>
      <c r="D91" s="76">
        <v>2618</v>
      </c>
      <c r="E91" s="13">
        <v>157271</v>
      </c>
      <c r="F91" s="18">
        <v>1.2141002727272702E-13</v>
      </c>
      <c r="G91" s="8">
        <v>9.1665409090909118E-15</v>
      </c>
      <c r="H91" s="122">
        <v>644003.21660318063</v>
      </c>
      <c r="I91" s="90">
        <v>49172.872067624296</v>
      </c>
    </row>
    <row r="92" spans="1:9" ht="14">
      <c r="A92" s="52" t="s">
        <v>96</v>
      </c>
      <c r="B92" s="23" t="s">
        <v>160</v>
      </c>
      <c r="C92" s="54">
        <v>20.258199999999999</v>
      </c>
      <c r="D92" s="29">
        <v>3827.9</v>
      </c>
      <c r="E92" s="13">
        <v>162222</v>
      </c>
      <c r="F92" s="18">
        <v>2.7070306470588203E-13</v>
      </c>
      <c r="G92" s="18">
        <v>8.7342994117647103E-15</v>
      </c>
      <c r="H92" s="122">
        <v>1137387.6018240447</v>
      </c>
      <c r="I92" s="90">
        <v>36835.098726921911</v>
      </c>
    </row>
    <row r="93" spans="1:9" ht="14">
      <c r="A93" s="52" t="s">
        <v>97</v>
      </c>
      <c r="B93" s="23" t="s">
        <v>160</v>
      </c>
      <c r="C93" s="54">
        <v>8.5875000000000004</v>
      </c>
      <c r="D93" s="29">
        <v>2202.1</v>
      </c>
      <c r="E93" s="13">
        <v>162223</v>
      </c>
      <c r="F93" s="18">
        <v>8.0685300000000008E-14</v>
      </c>
      <c r="G93" s="18">
        <v>4.5870595000000001E-15</v>
      </c>
      <c r="H93" s="122">
        <v>451766.19881826482</v>
      </c>
      <c r="I93" s="90">
        <v>26252.985203105149</v>
      </c>
    </row>
    <row r="94" spans="1:9" ht="14">
      <c r="A94" s="52" t="s">
        <v>94</v>
      </c>
      <c r="B94" s="23" t="s">
        <v>160</v>
      </c>
      <c r="C94" s="54">
        <v>10.8795</v>
      </c>
      <c r="D94" s="29">
        <v>2254.1</v>
      </c>
      <c r="E94" s="13">
        <v>162220</v>
      </c>
      <c r="F94" s="18">
        <v>2.4104002000000002E-13</v>
      </c>
      <c r="G94" s="18">
        <v>1.1145798666666701E-14</v>
      </c>
      <c r="H94" s="122">
        <v>1106714.321087891</v>
      </c>
      <c r="I94" s="90">
        <v>51540.599972198928</v>
      </c>
    </row>
    <row r="95" spans="1:9" ht="14">
      <c r="A95" s="52" t="s">
        <v>95</v>
      </c>
      <c r="B95" s="23" t="s">
        <v>160</v>
      </c>
      <c r="C95" s="54">
        <v>19.7773</v>
      </c>
      <c r="D95" s="29">
        <v>2843.9</v>
      </c>
      <c r="E95" s="13">
        <v>162221</v>
      </c>
      <c r="F95" s="18">
        <v>3.9981399000000004E-13</v>
      </c>
      <c r="G95" s="18">
        <v>9.8786180000000007E-15</v>
      </c>
      <c r="H95" s="122">
        <v>1278805.8851193725</v>
      </c>
      <c r="I95" s="90">
        <v>31704.254470154181</v>
      </c>
    </row>
    <row r="96" spans="1:9" ht="15">
      <c r="A96" s="40" t="s">
        <v>116</v>
      </c>
      <c r="B96" s="40" t="s">
        <v>162</v>
      </c>
      <c r="C96" s="9">
        <v>20.032599999999999</v>
      </c>
      <c r="D96" s="76">
        <v>2068.5</v>
      </c>
      <c r="E96" s="13">
        <v>162292</v>
      </c>
      <c r="F96" s="18">
        <v>4.0716204285714302E-13</v>
      </c>
      <c r="G96" s="47">
        <v>1.1324600000000001E-14</v>
      </c>
      <c r="H96" s="122">
        <v>934376.20834095567</v>
      </c>
      <c r="I96" s="90">
        <v>26098.473751685713</v>
      </c>
    </row>
    <row r="97" spans="1:9" ht="14">
      <c r="A97" s="52" t="s">
        <v>105</v>
      </c>
      <c r="B97" s="23" t="s">
        <v>161</v>
      </c>
      <c r="C97" s="54">
        <v>20.2925</v>
      </c>
      <c r="D97" s="29">
        <v>2154.8000000000002</v>
      </c>
      <c r="E97" s="13">
        <v>162234</v>
      </c>
      <c r="F97" s="18">
        <v>1.4128497142857101E-12</v>
      </c>
      <c r="G97" s="18">
        <v>3.0726198571428602E-14</v>
      </c>
      <c r="H97" s="122">
        <v>3342938.0421269801</v>
      </c>
      <c r="I97" s="90">
        <v>72820.60429229759</v>
      </c>
    </row>
    <row r="98" spans="1:9" ht="14">
      <c r="A98" s="52" t="s">
        <v>104</v>
      </c>
      <c r="B98" s="23" t="s">
        <v>161</v>
      </c>
      <c r="C98" s="54">
        <v>17.975999999999999</v>
      </c>
      <c r="D98" s="29">
        <v>2181.1</v>
      </c>
      <c r="E98" s="13">
        <v>162233</v>
      </c>
      <c r="F98" s="18">
        <v>1.0711301578947402E-12</v>
      </c>
      <c r="G98" s="18">
        <v>2.3736299473684202E-14</v>
      </c>
      <c r="H98" s="122">
        <v>2894471.8413370331</v>
      </c>
      <c r="I98" s="90">
        <v>64279.067005017328</v>
      </c>
    </row>
    <row r="99" spans="1:9" ht="14">
      <c r="A99" s="52" t="s">
        <v>106</v>
      </c>
      <c r="B99" s="23" t="s">
        <v>161</v>
      </c>
      <c r="C99" s="54">
        <v>20.091799999999999</v>
      </c>
      <c r="D99" s="29">
        <v>2788.2</v>
      </c>
      <c r="E99" s="13">
        <v>162235</v>
      </c>
      <c r="F99" s="18">
        <v>9.3513000000000008E-13</v>
      </c>
      <c r="G99" s="18">
        <v>2.0580296666666704E-14</v>
      </c>
      <c r="H99" s="122">
        <v>2890802.094387155</v>
      </c>
      <c r="I99" s="90">
        <v>63742.741895836698</v>
      </c>
    </row>
    <row r="100" spans="1:9" ht="15">
      <c r="A100" s="40" t="s">
        <v>122</v>
      </c>
      <c r="B100" s="40" t="s">
        <v>164</v>
      </c>
      <c r="C100" s="9">
        <v>20.038499999999999</v>
      </c>
      <c r="D100" s="76">
        <v>1740.5</v>
      </c>
      <c r="E100" s="13">
        <v>162856</v>
      </c>
      <c r="F100" s="18">
        <v>1.89489025E-12</v>
      </c>
      <c r="G100" s="47">
        <v>4.7129802499999998E-14</v>
      </c>
      <c r="H100" s="122">
        <v>3664768.2736763489</v>
      </c>
      <c r="I100" s="90">
        <v>91364.708292884374</v>
      </c>
    </row>
    <row r="101" spans="1:9" ht="14">
      <c r="A101" s="52" t="s">
        <v>103</v>
      </c>
      <c r="B101" s="23" t="s">
        <v>161</v>
      </c>
      <c r="C101" s="54">
        <v>19.628299999999999</v>
      </c>
      <c r="D101" s="29">
        <v>2792.4</v>
      </c>
      <c r="E101" s="13">
        <v>162231</v>
      </c>
      <c r="F101" s="18">
        <v>5.1611510666666702E-13</v>
      </c>
      <c r="G101" s="18">
        <v>1.5968001333333302E-14</v>
      </c>
      <c r="H101" s="122">
        <v>1629959.9059956095</v>
      </c>
      <c r="I101" s="90">
        <v>50701.35146855023</v>
      </c>
    </row>
    <row r="102" spans="1:9" ht="14">
      <c r="A102" s="40" t="s">
        <v>26</v>
      </c>
      <c r="B102" s="40" t="s">
        <v>153</v>
      </c>
      <c r="C102" s="9">
        <v>20.217700000000001</v>
      </c>
      <c r="D102" s="76">
        <v>1348</v>
      </c>
      <c r="E102" s="13">
        <v>157269</v>
      </c>
      <c r="F102" s="18">
        <v>1.8697696923076903E-12</v>
      </c>
      <c r="G102" s="8">
        <v>4.8395197692307701E-14</v>
      </c>
      <c r="H102" s="122">
        <v>2777954.096195146</v>
      </c>
      <c r="I102" s="90">
        <v>72016.903791244578</v>
      </c>
    </row>
    <row r="103" spans="1:9" ht="14">
      <c r="A103" s="40" t="s">
        <v>25</v>
      </c>
      <c r="B103" s="40" t="s">
        <v>153</v>
      </c>
      <c r="C103" s="9">
        <v>20.5395</v>
      </c>
      <c r="D103" s="29">
        <v>1359.4</v>
      </c>
      <c r="E103" s="13">
        <v>157268</v>
      </c>
      <c r="F103" s="18">
        <v>2.5629897500000004E-12</v>
      </c>
      <c r="G103" s="8">
        <v>5.8723892500000004E-14</v>
      </c>
      <c r="H103" s="122">
        <v>3781599.0309367864</v>
      </c>
      <c r="I103" s="90">
        <v>86745.362604691822</v>
      </c>
    </row>
    <row r="104" spans="1:9" ht="14">
      <c r="A104" s="52" t="s">
        <v>102</v>
      </c>
      <c r="B104" s="23" t="s">
        <v>161</v>
      </c>
      <c r="C104" s="54">
        <v>19.972799999999999</v>
      </c>
      <c r="D104" s="29">
        <v>1152.4000000000001</v>
      </c>
      <c r="E104" s="13">
        <v>162230</v>
      </c>
      <c r="F104" s="18">
        <v>5.1836496000000002E-12</v>
      </c>
      <c r="G104" s="18">
        <v>1.3243602000000002E-13</v>
      </c>
      <c r="H104" s="122">
        <v>6670843.7053933181</v>
      </c>
      <c r="I104" s="90">
        <v>170547.14381859321</v>
      </c>
    </row>
    <row r="105" spans="1:9" ht="14">
      <c r="A105" s="40" t="s">
        <v>24</v>
      </c>
      <c r="B105" s="40" t="s">
        <v>153</v>
      </c>
      <c r="C105" s="9">
        <v>20.008700000000001</v>
      </c>
      <c r="D105" s="76">
        <v>1751.8</v>
      </c>
      <c r="E105" s="13">
        <v>157266</v>
      </c>
      <c r="F105" s="18">
        <v>1.7535197272727303E-12</v>
      </c>
      <c r="G105" s="8">
        <v>4.6517398181818203E-14</v>
      </c>
      <c r="H105" s="122">
        <v>3421367.2026376501</v>
      </c>
      <c r="I105" s="90">
        <v>90898.161320533633</v>
      </c>
    </row>
    <row r="106" spans="1:9" ht="14">
      <c r="A106" s="52" t="s">
        <v>100</v>
      </c>
      <c r="B106" s="23" t="s">
        <v>161</v>
      </c>
      <c r="C106" s="54">
        <v>19.952200000000001</v>
      </c>
      <c r="D106" s="29">
        <v>2250.4</v>
      </c>
      <c r="E106" s="13">
        <v>162228</v>
      </c>
      <c r="F106" s="18">
        <v>9.5255991666666716E-13</v>
      </c>
      <c r="G106" s="18">
        <v>2.2199495833333304E-14</v>
      </c>
      <c r="H106" s="122">
        <v>2392778.9902101215</v>
      </c>
      <c r="I106" s="90">
        <v>55883.818629419591</v>
      </c>
    </row>
    <row r="107" spans="1:9" ht="14">
      <c r="A107" s="52" t="s">
        <v>101</v>
      </c>
      <c r="B107" s="23" t="s">
        <v>161</v>
      </c>
      <c r="C107" s="54">
        <v>20.959900000000001</v>
      </c>
      <c r="D107" s="29">
        <v>2068.8000000000002</v>
      </c>
      <c r="E107" s="13">
        <v>162229</v>
      </c>
      <c r="F107" s="18">
        <v>1.6238103125000001E-12</v>
      </c>
      <c r="G107" s="18">
        <v>3.7724796250000002E-14</v>
      </c>
      <c r="H107" s="122">
        <v>3572265.3061414608</v>
      </c>
      <c r="I107" s="90">
        <v>83105.590082183175</v>
      </c>
    </row>
    <row r="108" spans="1:9" ht="14">
      <c r="A108" s="53" t="s">
        <v>99</v>
      </c>
      <c r="B108" s="23" t="s">
        <v>160</v>
      </c>
      <c r="C108" s="54">
        <v>20.115200000000002</v>
      </c>
      <c r="D108" s="29">
        <v>1961.4</v>
      </c>
      <c r="E108" s="13">
        <v>162226</v>
      </c>
      <c r="F108" s="18">
        <v>1.4934003E-12</v>
      </c>
      <c r="G108" s="18">
        <v>2.9175802500000003E-14</v>
      </c>
      <c r="H108" s="122">
        <v>2878935.0505344458</v>
      </c>
      <c r="I108" s="90">
        <v>63494.873138160576</v>
      </c>
    </row>
    <row r="109" spans="1:9" s="134" customFormat="1" ht="14">
      <c r="A109" s="113" t="s">
        <v>98</v>
      </c>
      <c r="B109" s="135" t="s">
        <v>160</v>
      </c>
      <c r="C109" s="117">
        <v>20.143899999999999</v>
      </c>
      <c r="D109" s="114">
        <v>2056.6</v>
      </c>
      <c r="E109" s="115">
        <v>162225</v>
      </c>
      <c r="F109" s="120">
        <v>2.3450901666666704E-13</v>
      </c>
      <c r="G109" s="120">
        <v>8.8521108333333302E-15</v>
      </c>
      <c r="H109" s="122">
        <v>163765.81718095485</v>
      </c>
      <c r="I109" s="136">
        <v>20170.98706886328</v>
      </c>
    </row>
    <row r="110" spans="1:9" ht="14">
      <c r="A110" s="40" t="s">
        <v>15</v>
      </c>
      <c r="B110" s="40" t="s">
        <v>152</v>
      </c>
      <c r="C110" s="9">
        <v>21.917000000000002</v>
      </c>
      <c r="D110" s="86">
        <v>2806.1</v>
      </c>
      <c r="E110" s="13">
        <v>157250</v>
      </c>
      <c r="F110" s="18">
        <v>1.4057301666666701E-12</v>
      </c>
      <c r="G110" s="8">
        <v>4.2167396666666698E-14</v>
      </c>
      <c r="H110" s="122">
        <v>4014143.5033357395</v>
      </c>
      <c r="I110" s="90">
        <v>120496.06343505712</v>
      </c>
    </row>
    <row r="111" spans="1:9" ht="15">
      <c r="A111" s="40" t="s">
        <v>81</v>
      </c>
      <c r="B111" s="40" t="s">
        <v>159</v>
      </c>
      <c r="C111" s="9">
        <v>21.827999999999999</v>
      </c>
      <c r="D111" s="76">
        <v>4247.7</v>
      </c>
      <c r="E111" s="13">
        <v>162205</v>
      </c>
      <c r="F111" s="18">
        <v>3.7541902666666706E-14</v>
      </c>
      <c r="G111" s="47">
        <v>3.6959800666666704E-15</v>
      </c>
      <c r="H111" s="122">
        <v>160220.65288051841</v>
      </c>
      <c r="I111" s="90">
        <v>16052.532027260764</v>
      </c>
    </row>
    <row r="112" spans="1:9" ht="15">
      <c r="A112" s="40" t="s">
        <v>80</v>
      </c>
      <c r="B112" s="40" t="s">
        <v>159</v>
      </c>
      <c r="C112" s="9">
        <v>9.0093999999999994</v>
      </c>
      <c r="D112" s="76">
        <v>1957.8</v>
      </c>
      <c r="E112" s="13">
        <v>162204</v>
      </c>
      <c r="F112" s="18">
        <v>8.6401985000000005E-14</v>
      </c>
      <c r="G112" s="47">
        <v>4.6518497500000009E-15</v>
      </c>
      <c r="H112" s="122">
        <v>412190.7087338951</v>
      </c>
      <c r="I112" s="90">
        <v>22561.718039353847</v>
      </c>
    </row>
    <row r="113" spans="1:11" ht="15">
      <c r="A113" s="40" t="s">
        <v>84</v>
      </c>
      <c r="B113" s="40" t="s">
        <v>159</v>
      </c>
      <c r="C113" s="9">
        <v>21.987500000000001</v>
      </c>
      <c r="D113" s="76">
        <v>1997.6</v>
      </c>
      <c r="E113" s="13">
        <v>162208</v>
      </c>
      <c r="F113" s="18">
        <v>7.0841009523809506E-13</v>
      </c>
      <c r="G113" s="47">
        <v>1.8593295238095203E-14</v>
      </c>
      <c r="H113" s="122">
        <v>1434456.0136979774</v>
      </c>
      <c r="I113" s="90">
        <v>37701.885981032647</v>
      </c>
    </row>
    <row r="114" spans="1:11" ht="15">
      <c r="A114" s="40" t="s">
        <v>85</v>
      </c>
      <c r="B114" s="40" t="s">
        <v>159</v>
      </c>
      <c r="C114" s="9">
        <v>21.9284</v>
      </c>
      <c r="D114" s="76">
        <v>2484.8000000000002</v>
      </c>
      <c r="E114" s="13">
        <v>162209</v>
      </c>
      <c r="F114" s="18">
        <v>9.8551304545454505E-13</v>
      </c>
      <c r="G114" s="47">
        <v>2.5385403636363601E-14</v>
      </c>
      <c r="H114" s="122">
        <v>2490415.6754067387</v>
      </c>
      <c r="I114" s="90">
        <v>64201.119392252425</v>
      </c>
    </row>
    <row r="115" spans="1:11" ht="14">
      <c r="A115" s="40" t="s">
        <v>16</v>
      </c>
      <c r="B115" s="40" t="s">
        <v>152</v>
      </c>
      <c r="C115" s="9">
        <v>12.032999999999999</v>
      </c>
      <c r="D115" s="86">
        <v>2690</v>
      </c>
      <c r="E115" s="13">
        <v>157251</v>
      </c>
      <c r="F115" s="18">
        <v>4.4080200000000002E-14</v>
      </c>
      <c r="G115" s="8">
        <v>4.4378895624999997E-15</v>
      </c>
      <c r="H115" s="122">
        <v>214796.94231201813</v>
      </c>
      <c r="I115" s="90">
        <v>22142.613896401599</v>
      </c>
    </row>
    <row r="116" spans="1:11" ht="14">
      <c r="A116" s="40" t="s">
        <v>23</v>
      </c>
      <c r="B116" s="40" t="s">
        <v>153</v>
      </c>
      <c r="C116" s="9">
        <v>20.0992</v>
      </c>
      <c r="D116" s="76">
        <v>3756.2</v>
      </c>
      <c r="E116" s="13">
        <v>157264</v>
      </c>
      <c r="F116" s="18">
        <v>5.5164599285714303E-13</v>
      </c>
      <c r="G116" s="8">
        <v>2.4134798571428601E-14</v>
      </c>
      <c r="H116" s="122">
        <v>2298734.7098457916</v>
      </c>
      <c r="I116" s="90">
        <v>100667.12106571106</v>
      </c>
    </row>
    <row r="117" spans="1:11" ht="15">
      <c r="A117" s="40" t="s">
        <v>88</v>
      </c>
      <c r="B117" s="40" t="s">
        <v>159</v>
      </c>
      <c r="C117" s="9">
        <v>22.422799999999999</v>
      </c>
      <c r="D117" s="76">
        <v>3268.6</v>
      </c>
      <c r="E117" s="13">
        <v>162212</v>
      </c>
      <c r="F117" s="18">
        <v>7.3925200000000005E-13</v>
      </c>
      <c r="G117" s="47">
        <v>1.89512972222222E-14</v>
      </c>
      <c r="H117" s="122">
        <v>2400317.440456436</v>
      </c>
      <c r="I117" s="90">
        <v>61657.357722488101</v>
      </c>
    </row>
    <row r="118" spans="1:11" ht="14">
      <c r="A118" s="40" t="s">
        <v>62</v>
      </c>
      <c r="B118" s="23" t="s">
        <v>156</v>
      </c>
      <c r="C118" s="9">
        <v>20.1692</v>
      </c>
      <c r="D118" s="76">
        <v>3330</v>
      </c>
      <c r="E118" s="92">
        <v>160371</v>
      </c>
      <c r="F118" s="18">
        <v>6.5215189999999999E-13</v>
      </c>
      <c r="G118" s="8">
        <v>2.6318600909090904E-14</v>
      </c>
      <c r="H118" s="122">
        <v>2394989.575710278</v>
      </c>
      <c r="I118" s="90">
        <v>96982.280680011201</v>
      </c>
    </row>
    <row r="119" spans="1:11" ht="15">
      <c r="B119" s="40"/>
      <c r="C119" s="9"/>
      <c r="D119" s="7"/>
      <c r="E119" s="13"/>
      <c r="F119" s="90"/>
      <c r="G119" s="47"/>
      <c r="I119" s="90"/>
    </row>
    <row r="120" spans="1:11">
      <c r="A120" s="110" t="s">
        <v>142</v>
      </c>
      <c r="B120" s="110"/>
      <c r="C120" s="110"/>
      <c r="D120" s="110"/>
      <c r="E120" s="110"/>
      <c r="F120" s="110"/>
      <c r="G120" s="110"/>
      <c r="H120" s="110"/>
      <c r="I120" s="110"/>
      <c r="J120" s="110"/>
      <c r="K120" s="110"/>
    </row>
    <row r="121" spans="1:11">
      <c r="A121" s="111" t="s">
        <v>143</v>
      </c>
      <c r="B121" s="111"/>
      <c r="C121" s="111"/>
      <c r="D121" s="111"/>
      <c r="E121" s="111"/>
      <c r="F121" s="111"/>
      <c r="G121" s="111"/>
      <c r="H121" s="111"/>
      <c r="I121" s="111"/>
      <c r="J121" s="111"/>
      <c r="K121" s="111"/>
    </row>
    <row r="122" spans="1:11" ht="14">
      <c r="A122" s="40"/>
      <c r="B122" s="40"/>
      <c r="C122" s="7"/>
      <c r="D122" s="7"/>
    </row>
    <row r="123" spans="1:11" ht="14">
      <c r="A123" s="40"/>
      <c r="B123" s="40"/>
      <c r="C123" s="7"/>
      <c r="D123" s="7"/>
    </row>
    <row r="124" spans="1:11" ht="14">
      <c r="A124" s="40"/>
      <c r="B124" s="40"/>
      <c r="C124" s="7"/>
      <c r="D124" s="7"/>
    </row>
    <row r="125" spans="1:11" ht="14">
      <c r="A125" s="40"/>
      <c r="B125" s="40"/>
      <c r="C125" s="7"/>
      <c r="D125" s="7"/>
    </row>
    <row r="126" spans="1:11" ht="14">
      <c r="A126" s="40"/>
      <c r="B126" s="40"/>
      <c r="C126" s="7"/>
      <c r="D126" s="7"/>
    </row>
    <row r="127" spans="1:11" ht="13" customHeight="1"/>
    <row r="128" spans="1:11" ht="13" customHeight="1"/>
    <row r="129" spans="1:4" ht="14">
      <c r="A129" s="40"/>
      <c r="B129" s="40"/>
      <c r="C129" s="7"/>
      <c r="D129" s="7"/>
    </row>
    <row r="130" spans="1:4" ht="14">
      <c r="A130" s="40"/>
      <c r="B130" s="40"/>
      <c r="C130" s="7"/>
      <c r="D130" s="7"/>
    </row>
    <row r="131" spans="1:4" ht="14">
      <c r="A131" s="40"/>
      <c r="B131" s="40"/>
      <c r="C131" s="7"/>
      <c r="D131" s="7"/>
    </row>
    <row r="132" spans="1:4" ht="14">
      <c r="A132" s="40"/>
      <c r="B132" s="40"/>
      <c r="C132" s="7"/>
      <c r="D132" s="7"/>
    </row>
    <row r="133" spans="1:4" ht="14">
      <c r="A133" s="40"/>
      <c r="B133" s="40"/>
      <c r="C133" s="7"/>
      <c r="D133" s="7"/>
    </row>
    <row r="134" spans="1:4" ht="14">
      <c r="A134" s="40"/>
      <c r="B134" s="40"/>
      <c r="C134" s="7"/>
      <c r="D134" s="7"/>
    </row>
    <row r="135" spans="1:4" ht="14">
      <c r="A135" s="40"/>
      <c r="B135" s="40"/>
      <c r="C135" s="7"/>
      <c r="D135" s="7"/>
    </row>
  </sheetData>
  <sortState xmlns:xlrd2="http://schemas.microsoft.com/office/spreadsheetml/2017/richdata2" ref="A2:I118">
    <sortCondition ref="A2:A118"/>
  </sortState>
  <mergeCells count="2">
    <mergeCell ref="A120:K120"/>
    <mergeCell ref="A121:K121"/>
  </mergeCells>
  <phoneticPr fontId="2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Read Me</vt:lpstr>
      <vt:lpstr>26Al Calcs</vt:lpstr>
      <vt:lpstr>Blanks</vt:lpstr>
      <vt:lpstr>Journal Style 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</dc:creator>
  <cp:lastModifiedBy>Chris Halsted</cp:lastModifiedBy>
  <dcterms:created xsi:type="dcterms:W3CDTF">2019-09-30T13:54:16Z</dcterms:created>
  <dcterms:modified xsi:type="dcterms:W3CDTF">2025-01-27T22:51:25Z</dcterms:modified>
</cp:coreProperties>
</file>