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lco1/papers_active/coqtz-n/data/"/>
    </mc:Choice>
  </mc:AlternateContent>
  <xr:revisionPtr revIDLastSave="0" documentId="13_ncr:1_{E5C3CE31-CA88-964B-B2EA-2BB3F57FF391}" xr6:coauthVersionLast="47" xr6:coauthVersionMax="47" xr10:uidLastSave="{00000000-0000-0000-0000-000000000000}"/>
  <bookViews>
    <workbookView xWindow="29160" yWindow="-6080" windowWidth="32640" windowHeight="22740" activeTab="4" xr2:uid="{9320A54D-02A4-CC40-84FE-1EC200FB3ADD}"/>
  </bookViews>
  <sheets>
    <sheet name="BGC CRONUS-A" sheetId="1" r:id="rId1"/>
    <sheet name="BGC CoQtz-N" sheetId="3" r:id="rId2"/>
    <sheet name="LLNL CRONUS-A" sheetId="2" r:id="rId3"/>
    <sheet name="LLNL CoQtz-N" sheetId="4" r:id="rId4"/>
    <sheet name="statistic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9" i="5" l="1"/>
  <c r="N57" i="5"/>
  <c r="N56" i="5"/>
  <c r="N55" i="5"/>
  <c r="N53" i="5"/>
  <c r="N52" i="5"/>
  <c r="G63" i="5"/>
  <c r="E63" i="5"/>
  <c r="I56" i="5"/>
  <c r="I59" i="5" s="1"/>
  <c r="I55" i="5"/>
  <c r="I53" i="5"/>
  <c r="I52" i="5"/>
  <c r="H37" i="5"/>
  <c r="I37" i="5"/>
  <c r="H38" i="5"/>
  <c r="I38" i="5"/>
  <c r="H39" i="5"/>
  <c r="I39" i="5"/>
  <c r="H40" i="5"/>
  <c r="I40" i="5"/>
  <c r="H41" i="5"/>
  <c r="I41" i="5"/>
  <c r="H42" i="5"/>
  <c r="I42" i="5"/>
  <c r="H43" i="5"/>
  <c r="I43" i="5"/>
  <c r="H44" i="5"/>
  <c r="I44" i="5"/>
  <c r="H45" i="5"/>
  <c r="I45" i="5"/>
  <c r="H46" i="5"/>
  <c r="I46" i="5"/>
  <c r="H47" i="5"/>
  <c r="I47" i="5"/>
  <c r="H48" i="5"/>
  <c r="I48" i="5"/>
  <c r="H49" i="5"/>
  <c r="I49" i="5"/>
  <c r="H36" i="5"/>
  <c r="I36" i="5" s="1"/>
  <c r="E52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36" i="5"/>
  <c r="B53" i="5"/>
  <c r="B52" i="5"/>
  <c r="C49" i="5"/>
  <c r="B49" i="5"/>
  <c r="C48" i="5"/>
  <c r="B48" i="5"/>
  <c r="C47" i="5"/>
  <c r="B47" i="5"/>
  <c r="C46" i="5"/>
  <c r="B46" i="5"/>
  <c r="C45" i="5"/>
  <c r="B45" i="5"/>
  <c r="C44" i="5"/>
  <c r="B44" i="5"/>
  <c r="C43" i="5"/>
  <c r="B43" i="5"/>
  <c r="C42" i="5"/>
  <c r="B42" i="5"/>
  <c r="C41" i="5"/>
  <c r="B41" i="5"/>
  <c r="C40" i="5"/>
  <c r="B40" i="5"/>
  <c r="C39" i="5"/>
  <c r="B39" i="5"/>
  <c r="C38" i="5"/>
  <c r="B38" i="5"/>
  <c r="C37" i="5"/>
  <c r="B37" i="5"/>
  <c r="C36" i="5"/>
  <c r="B36" i="5"/>
  <c r="L8" i="5"/>
  <c r="L11" i="5"/>
  <c r="L16" i="5"/>
  <c r="L19" i="5"/>
  <c r="B23" i="5"/>
  <c r="C19" i="5"/>
  <c r="H19" i="5" s="1"/>
  <c r="B19" i="5"/>
  <c r="C18" i="5"/>
  <c r="L18" i="5" s="1"/>
  <c r="B18" i="5"/>
  <c r="C17" i="5"/>
  <c r="H17" i="5" s="1"/>
  <c r="B17" i="5"/>
  <c r="C16" i="5"/>
  <c r="H16" i="5" s="1"/>
  <c r="B16" i="5"/>
  <c r="C15" i="5"/>
  <c r="H15" i="5" s="1"/>
  <c r="B15" i="5"/>
  <c r="C14" i="5"/>
  <c r="L14" i="5" s="1"/>
  <c r="B14" i="5"/>
  <c r="C13" i="5"/>
  <c r="H13" i="5" s="1"/>
  <c r="B13" i="5"/>
  <c r="C12" i="5"/>
  <c r="H12" i="5" s="1"/>
  <c r="B12" i="5"/>
  <c r="C11" i="5"/>
  <c r="H11" i="5" s="1"/>
  <c r="B11" i="5"/>
  <c r="C10" i="5"/>
  <c r="H10" i="5" s="1"/>
  <c r="I10" i="5" s="1"/>
  <c r="B10" i="5"/>
  <c r="C9" i="5"/>
  <c r="H9" i="5" s="1"/>
  <c r="B9" i="5"/>
  <c r="C8" i="5"/>
  <c r="H8" i="5" s="1"/>
  <c r="B8" i="5"/>
  <c r="C7" i="5"/>
  <c r="H7" i="5" s="1"/>
  <c r="B7" i="5"/>
  <c r="AA51" i="4"/>
  <c r="AA50" i="4"/>
  <c r="I57" i="5" l="1"/>
  <c r="H18" i="5"/>
  <c r="I18" i="5" s="1"/>
  <c r="I9" i="5"/>
  <c r="I17" i="5"/>
  <c r="L10" i="5"/>
  <c r="I13" i="5"/>
  <c r="E14" i="5"/>
  <c r="H14" i="5"/>
  <c r="I14" i="5" s="1"/>
  <c r="L17" i="5"/>
  <c r="L9" i="5"/>
  <c r="L15" i="5"/>
  <c r="I11" i="5"/>
  <c r="I15" i="5"/>
  <c r="I19" i="5"/>
  <c r="L13" i="5"/>
  <c r="B22" i="5"/>
  <c r="E19" i="5" s="1"/>
  <c r="I8" i="5"/>
  <c r="I12" i="5"/>
  <c r="I16" i="5"/>
  <c r="L7" i="5"/>
  <c r="L12" i="5"/>
  <c r="I23" i="5"/>
  <c r="I7" i="5"/>
  <c r="E18" i="5"/>
  <c r="E17" i="5"/>
  <c r="AA55" i="2"/>
  <c r="AA54" i="2"/>
  <c r="AA22" i="3"/>
  <c r="AA21" i="3"/>
  <c r="AA22" i="1"/>
  <c r="AA21" i="1"/>
  <c r="E9" i="5" l="1"/>
  <c r="E11" i="5"/>
  <c r="E7" i="5"/>
  <c r="I22" i="5"/>
  <c r="E16" i="5"/>
  <c r="E15" i="5"/>
  <c r="E12" i="5"/>
  <c r="E8" i="5"/>
  <c r="E10" i="5"/>
  <c r="E13" i="5"/>
  <c r="I25" i="5" l="1"/>
  <c r="I26" i="5"/>
  <c r="E22" i="5"/>
  <c r="I27" i="5" l="1"/>
  <c r="I29" i="5"/>
</calcChain>
</file>

<file path=xl/sharedStrings.xml><?xml version="1.0" encoding="utf-8"?>
<sst xmlns="http://schemas.openxmlformats.org/spreadsheetml/2006/main" count="728" uniqueCount="85">
  <si>
    <t>Heating</t>
  </si>
  <si>
    <r>
      <t xml:space="preserve">Excess </t>
    </r>
    <r>
      <rPr>
        <vertAlign val="superscript"/>
        <sz val="10"/>
        <rFont val="Arial"/>
        <family val="2"/>
      </rPr>
      <t>21</t>
    </r>
    <r>
      <rPr>
        <sz val="12"/>
        <color theme="1"/>
        <rFont val="Calibri"/>
        <family val="2"/>
        <scheme val="minor"/>
      </rPr>
      <t>Ne</t>
    </r>
  </si>
  <si>
    <r>
      <t xml:space="preserve">Excess </t>
    </r>
    <r>
      <rPr>
        <vertAlign val="superscript"/>
        <sz val="10"/>
        <rFont val="Arial"/>
        <family val="2"/>
      </rPr>
      <t>21</t>
    </r>
    <r>
      <rPr>
        <sz val="12"/>
        <color theme="1"/>
        <rFont val="Calibri"/>
        <family val="2"/>
        <scheme val="minor"/>
      </rPr>
      <t>Ne as</t>
    </r>
  </si>
  <si>
    <t>Total</t>
  </si>
  <si>
    <t>Total atmo-</t>
  </si>
  <si>
    <t>Analysis</t>
  </si>
  <si>
    <t>Aliquot</t>
  </si>
  <si>
    <t>temperature</t>
  </si>
  <si>
    <t>time</t>
  </si>
  <si>
    <r>
      <t xml:space="preserve">Total </t>
    </r>
    <r>
      <rPr>
        <vertAlign val="superscript"/>
        <sz val="10"/>
        <rFont val="Arial"/>
        <family val="2"/>
      </rPr>
      <t>20</t>
    </r>
    <r>
      <rPr>
        <sz val="12"/>
        <color theme="1"/>
        <rFont val="Calibri"/>
        <family val="2"/>
        <scheme val="minor"/>
      </rPr>
      <t>Ne released</t>
    </r>
  </si>
  <si>
    <r>
      <t xml:space="preserve">Total </t>
    </r>
    <r>
      <rPr>
        <vertAlign val="superscript"/>
        <sz val="10"/>
        <rFont val="Arial"/>
        <family val="2"/>
      </rPr>
      <t>21</t>
    </r>
    <r>
      <rPr>
        <sz val="12"/>
        <color theme="1"/>
        <rFont val="Calibri"/>
        <family val="2"/>
        <scheme val="minor"/>
      </rPr>
      <t>Ne released</t>
    </r>
  </si>
  <si>
    <r>
      <t xml:space="preserve">Total </t>
    </r>
    <r>
      <rPr>
        <vertAlign val="superscript"/>
        <sz val="10"/>
        <rFont val="Arial"/>
        <family val="2"/>
      </rPr>
      <t>22</t>
    </r>
    <r>
      <rPr>
        <sz val="12"/>
        <color theme="1"/>
        <rFont val="Calibri"/>
        <family val="2"/>
        <scheme val="minor"/>
      </rPr>
      <t>Ne released</t>
    </r>
  </si>
  <si>
    <r>
      <t>21</t>
    </r>
    <r>
      <rPr>
        <sz val="12"/>
        <color theme="1"/>
        <rFont val="Calibri"/>
        <family val="2"/>
        <scheme val="minor"/>
      </rPr>
      <t xml:space="preserve">Ne / </t>
    </r>
    <r>
      <rPr>
        <vertAlign val="superscript"/>
        <sz val="10"/>
        <rFont val="Arial"/>
        <family val="2"/>
      </rPr>
      <t>20</t>
    </r>
    <r>
      <rPr>
        <sz val="12"/>
        <color theme="1"/>
        <rFont val="Calibri"/>
        <family val="2"/>
        <scheme val="minor"/>
      </rPr>
      <t>Ne</t>
    </r>
  </si>
  <si>
    <r>
      <t>22</t>
    </r>
    <r>
      <rPr>
        <sz val="12"/>
        <color theme="1"/>
        <rFont val="Calibri"/>
        <family val="2"/>
        <scheme val="minor"/>
      </rPr>
      <t xml:space="preserve">Ne / </t>
    </r>
    <r>
      <rPr>
        <vertAlign val="superscript"/>
        <sz val="10"/>
        <rFont val="Arial"/>
        <family val="2"/>
      </rPr>
      <t>20</t>
    </r>
    <r>
      <rPr>
        <sz val="12"/>
        <color theme="1"/>
        <rFont val="Calibri"/>
        <family val="2"/>
        <scheme val="minor"/>
      </rPr>
      <t>Ne</t>
    </r>
  </si>
  <si>
    <t>This heating step</t>
  </si>
  <si>
    <r>
      <t xml:space="preserve">% of </t>
    </r>
    <r>
      <rPr>
        <vertAlign val="superscript"/>
        <sz val="10"/>
        <rFont val="Arial"/>
        <family val="2"/>
      </rPr>
      <t>21</t>
    </r>
    <r>
      <rPr>
        <sz val="12"/>
        <color theme="1"/>
        <rFont val="Calibri"/>
        <family val="2"/>
        <scheme val="minor"/>
      </rPr>
      <t>Ne released</t>
    </r>
  </si>
  <si>
    <r>
      <t xml:space="preserve">excess </t>
    </r>
    <r>
      <rPr>
        <vertAlign val="superscript"/>
        <sz val="10"/>
        <rFont val="Arial"/>
        <family val="2"/>
      </rPr>
      <t>21</t>
    </r>
    <r>
      <rPr>
        <sz val="12"/>
        <color theme="1"/>
        <rFont val="Calibri"/>
        <family val="2"/>
        <scheme val="minor"/>
      </rPr>
      <t>Ne</t>
    </r>
  </si>
  <si>
    <r>
      <t xml:space="preserve">sphere </t>
    </r>
    <r>
      <rPr>
        <vertAlign val="superscript"/>
        <sz val="10"/>
        <rFont val="Arial"/>
        <family val="2"/>
      </rPr>
      <t>21</t>
    </r>
    <r>
      <rPr>
        <sz val="12"/>
        <color theme="1"/>
        <rFont val="Calibri"/>
        <family val="2"/>
        <scheme val="minor"/>
      </rPr>
      <t>Ne</t>
    </r>
  </si>
  <si>
    <t>Sample name</t>
  </si>
  <si>
    <t>date</t>
  </si>
  <si>
    <t>weight (g)</t>
  </si>
  <si>
    <t>(deg C)</t>
  </si>
  <si>
    <t>(hr)</t>
  </si>
  <si>
    <r>
      <t>(10</t>
    </r>
    <r>
      <rPr>
        <vertAlign val="superscript"/>
        <sz val="10"/>
        <rFont val="Arial"/>
        <family val="2"/>
      </rPr>
      <t>9</t>
    </r>
    <r>
      <rPr>
        <sz val="12"/>
        <color theme="1"/>
        <rFont val="Calibri"/>
        <family val="2"/>
        <scheme val="minor"/>
      </rPr>
      <t xml:space="preserve"> atoms)</t>
    </r>
  </si>
  <si>
    <r>
      <t>(10</t>
    </r>
    <r>
      <rPr>
        <vertAlign val="superscript"/>
        <sz val="10"/>
        <rFont val="Arial"/>
        <family val="2"/>
      </rPr>
      <t>6</t>
    </r>
    <r>
      <rPr>
        <sz val="12"/>
        <color theme="1"/>
        <rFont val="Calibri"/>
        <family val="2"/>
        <scheme val="minor"/>
      </rPr>
      <t xml:space="preserve"> atoms)</t>
    </r>
  </si>
  <si>
    <r>
      <t>(10</t>
    </r>
    <r>
      <rPr>
        <vertAlign val="superscript"/>
        <sz val="10"/>
        <rFont val="Arial"/>
        <family val="2"/>
      </rPr>
      <t>-3</t>
    </r>
    <r>
      <rPr>
        <sz val="12"/>
        <color theme="1"/>
        <rFont val="Calibri"/>
        <family val="2"/>
        <scheme val="minor"/>
      </rPr>
      <t>)</t>
    </r>
  </si>
  <si>
    <r>
      <t>(10</t>
    </r>
    <r>
      <rPr>
        <vertAlign val="superscript"/>
        <sz val="10"/>
        <rFont val="Arial"/>
        <family val="2"/>
      </rPr>
      <t>6</t>
    </r>
    <r>
      <rPr>
        <sz val="12"/>
        <color theme="1"/>
        <rFont val="Calibri"/>
        <family val="2"/>
        <scheme val="minor"/>
      </rPr>
      <t xml:space="preserve"> atoms g</t>
    </r>
    <r>
      <rPr>
        <vertAlign val="superscript"/>
        <sz val="10"/>
        <rFont val="Arial"/>
        <family val="2"/>
      </rPr>
      <t>-1</t>
    </r>
    <r>
      <rPr>
        <sz val="12"/>
        <color theme="1"/>
        <rFont val="Calibri"/>
        <family val="2"/>
        <scheme val="minor"/>
      </rPr>
      <t>)</t>
    </r>
  </si>
  <si>
    <t>in this heating step</t>
  </si>
  <si>
    <t>+/-</t>
  </si>
  <si>
    <t xml:space="preserve">Table S1a. Step-degassing Ne analyses on CRONUS-A at the Berkeley Geochronology Center. </t>
  </si>
  <si>
    <t>CRONUS-A</t>
  </si>
  <si>
    <t>202108c</t>
  </si>
  <si>
    <t>202108d</t>
  </si>
  <si>
    <t>202108e</t>
  </si>
  <si>
    <t xml:space="preserve">Table S1b. Step-degassing Ne analyses on CoQtz-N at the Berkeley Geochronology Center. </t>
  </si>
  <si>
    <t>CoQtz-N</t>
  </si>
  <si>
    <t>202108a</t>
  </si>
  <si>
    <t>202108b</t>
  </si>
  <si>
    <t>(min)</t>
  </si>
  <si>
    <t>202404d</t>
  </si>
  <si>
    <t>202404e</t>
  </si>
  <si>
    <t>202404f</t>
  </si>
  <si>
    <t>202404a</t>
  </si>
  <si>
    <t>202404b</t>
  </si>
  <si>
    <t>202404c</t>
  </si>
  <si>
    <t>202411a</t>
  </si>
  <si>
    <t>202412a</t>
  </si>
  <si>
    <t>202412b</t>
  </si>
  <si>
    <t>202412c</t>
  </si>
  <si>
    <t>202412e</t>
  </si>
  <si>
    <t>Table S1c. Step-degassing Ne analyses on CRONUS-A at Lawrence Livermore National Laboratory.</t>
  </si>
  <si>
    <t>Mean</t>
  </si>
  <si>
    <t>SD</t>
  </si>
  <si>
    <t>202405a</t>
  </si>
  <si>
    <t>202405b</t>
  </si>
  <si>
    <t>12/16/2024 16_09</t>
  </si>
  <si>
    <t>202412d</t>
  </si>
  <si>
    <t>202412i</t>
  </si>
  <si>
    <t>202412j</t>
  </si>
  <si>
    <t>202412k</t>
  </si>
  <si>
    <t>Table S1d. Step-degassing Ne analyses on CoQtz-N at Lawrence Livermore National Laboratory.</t>
  </si>
  <si>
    <t>Lab</t>
  </si>
  <si>
    <t>N21 (Mat/g)</t>
  </si>
  <si>
    <t>BGC</t>
  </si>
  <si>
    <t>Summary data for CoQtz-N</t>
  </si>
  <si>
    <t>LLNL</t>
  </si>
  <si>
    <t>SWD</t>
  </si>
  <si>
    <t>MSWD</t>
  </si>
  <si>
    <t>Error-weighting</t>
  </si>
  <si>
    <t>Wi</t>
  </si>
  <si>
    <t>WiXi</t>
  </si>
  <si>
    <t>Error-weighted mean</t>
  </si>
  <si>
    <t>Standard error</t>
  </si>
  <si>
    <t>Chi-squared</t>
  </si>
  <si>
    <t>Reduced chi-squared</t>
  </si>
  <si>
    <t>DOF</t>
  </si>
  <si>
    <t>p(chi-squared)</t>
  </si>
  <si>
    <t>(note: this is the same as the MSWD for 1 estimated parameter)</t>
  </si>
  <si>
    <t>pct err</t>
  </si>
  <si>
    <t>Summary data for CRONUS-A</t>
  </si>
  <si>
    <t>Ratio of excess Ne-21 in CoQtz-N to CRONUS-A</t>
  </si>
  <si>
    <t>Error-weighted mean (LLNL only)</t>
  </si>
  <si>
    <t>Standard error (LLNL only)</t>
  </si>
  <si>
    <t>Chi-squared (LLNL only)</t>
  </si>
  <si>
    <t xml:space="preserve">DOF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</si>
</sst>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"/>
    <numFmt numFmtId="167" formatCode="0.00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4" fontId="0" fillId="0" borderId="0" xfId="0" applyNumberFormat="1" applyAlignment="1">
      <alignment horizontal="center"/>
    </xf>
    <xf numFmtId="164" fontId="0" fillId="0" borderId="0" xfId="0" applyNumberFormat="1"/>
    <xf numFmtId="0" fontId="0" fillId="0" borderId="0" xfId="0" quotePrefix="1" applyAlignment="1">
      <alignment horizontal="center"/>
    </xf>
    <xf numFmtId="164" fontId="0" fillId="0" borderId="0" xfId="0" applyNumberFormat="1" applyAlignment="1">
      <alignment horizontal="left"/>
    </xf>
    <xf numFmtId="2" fontId="0" fillId="0" borderId="0" xfId="0" applyNumberFormat="1"/>
    <xf numFmtId="2" fontId="0" fillId="0" borderId="0" xfId="0" applyNumberFormat="1" applyAlignment="1">
      <alignment horizontal="left"/>
    </xf>
    <xf numFmtId="165" fontId="0" fillId="0" borderId="0" xfId="0" applyNumberFormat="1"/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left"/>
    </xf>
    <xf numFmtId="1" fontId="0" fillId="0" borderId="0" xfId="0" applyNumberFormat="1"/>
    <xf numFmtId="1" fontId="0" fillId="0" borderId="0" xfId="0" applyNumberFormat="1" applyAlignment="1">
      <alignment horizontal="left"/>
    </xf>
    <xf numFmtId="166" fontId="0" fillId="0" borderId="0" xfId="0" applyNumberFormat="1"/>
    <xf numFmtId="0" fontId="1" fillId="0" borderId="0" xfId="0" applyFont="1"/>
    <xf numFmtId="167" fontId="0" fillId="0" borderId="0" xfId="0" applyNumberFormat="1"/>
    <xf numFmtId="167" fontId="0" fillId="0" borderId="0" xfId="0" applyNumberFormat="1" applyAlignment="1">
      <alignment horizontal="left"/>
    </xf>
    <xf numFmtId="14" fontId="2" fillId="0" borderId="0" xfId="0" applyNumberFormat="1" applyFont="1" applyAlignment="1">
      <alignment horizontal="center"/>
    </xf>
    <xf numFmtId="166" fontId="2" fillId="0" borderId="0" xfId="0" applyNumberFormat="1" applyFont="1"/>
    <xf numFmtId="0" fontId="2" fillId="0" borderId="0" xfId="0" quotePrefix="1" applyFont="1" applyAlignment="1">
      <alignment horizontal="center"/>
    </xf>
    <xf numFmtId="166" fontId="2" fillId="0" borderId="0" xfId="0" applyNumberFormat="1" applyFont="1" applyAlignment="1">
      <alignment horizontal="left"/>
    </xf>
    <xf numFmtId="2" fontId="2" fillId="0" borderId="0" xfId="0" applyNumberFormat="1" applyFont="1"/>
    <xf numFmtId="2" fontId="2" fillId="0" borderId="0" xfId="0" applyNumberFormat="1" applyFont="1" applyAlignment="1">
      <alignment horizontal="left"/>
    </xf>
    <xf numFmtId="165" fontId="2" fillId="0" borderId="0" xfId="0" applyNumberFormat="1" applyFont="1"/>
    <xf numFmtId="165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164" fontId="2" fillId="0" borderId="0" xfId="0" applyNumberFormat="1" applyFont="1"/>
    <xf numFmtId="164" fontId="2" fillId="0" borderId="0" xfId="0" applyNumberFormat="1" applyFont="1" applyAlignment="1">
      <alignment horizontal="left"/>
    </xf>
    <xf numFmtId="1" fontId="2" fillId="0" borderId="0" xfId="0" applyNumberFormat="1" applyFont="1"/>
    <xf numFmtId="1" fontId="2" fillId="0" borderId="0" xfId="0" applyNumberFormat="1" applyFont="1" applyAlignment="1">
      <alignment horizontal="left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7" fontId="0" fillId="0" borderId="0" xfId="0" quotePrefix="1" applyNumberForma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1AB7C-7E1F-1E44-B677-7EB183BEE22D}">
  <dimension ref="A1:AD22"/>
  <sheetViews>
    <sheetView workbookViewId="0">
      <selection activeCell="AA22" sqref="AA22"/>
    </sheetView>
  </sheetViews>
  <sheetFormatPr baseColWidth="10" defaultRowHeight="16" x14ac:dyDescent="0.2"/>
  <cols>
    <col min="1" max="1" width="18.6640625" customWidth="1"/>
    <col min="4" max="4" width="8.83203125" customWidth="1"/>
    <col min="6" max="6" width="8.5" customWidth="1"/>
    <col min="7" max="7" width="8.83203125" customWidth="1"/>
    <col min="8" max="8" width="4.33203125" customWidth="1"/>
    <col min="9" max="10" width="8.83203125" customWidth="1"/>
    <col min="11" max="11" width="4.33203125" customWidth="1"/>
    <col min="12" max="13" width="8.83203125" customWidth="1"/>
    <col min="14" max="14" width="4.33203125" customWidth="1"/>
    <col min="15" max="16" width="8.83203125" customWidth="1"/>
    <col min="17" max="17" width="4.33203125" customWidth="1"/>
    <col min="18" max="19" width="8.83203125" customWidth="1"/>
    <col min="20" max="20" width="4.33203125" customWidth="1"/>
    <col min="21" max="22" width="8.83203125" customWidth="1"/>
    <col min="23" max="23" width="4.33203125" customWidth="1"/>
    <col min="24" max="24" width="8.83203125" customWidth="1"/>
    <col min="25" max="25" width="3.83203125" customWidth="1"/>
    <col min="26" max="26" width="19.6640625" customWidth="1"/>
    <col min="27" max="27" width="8.83203125" customWidth="1"/>
    <col min="28" max="28" width="4.33203125" customWidth="1"/>
    <col min="29" max="29" width="8.83203125" customWidth="1"/>
    <col min="30" max="30" width="14.83203125" customWidth="1"/>
  </cols>
  <sheetData>
    <row r="1" spans="1:30" x14ac:dyDescent="0.2">
      <c r="A1" s="20" t="s">
        <v>29</v>
      </c>
    </row>
    <row r="3" spans="1:30" x14ac:dyDescent="0.2">
      <c r="A3" s="1"/>
      <c r="B3" s="2"/>
      <c r="C3" s="2"/>
      <c r="D3" s="2"/>
      <c r="E3" s="2" t="s">
        <v>0</v>
      </c>
      <c r="F3" s="2" t="s">
        <v>0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43" t="s">
        <v>1</v>
      </c>
      <c r="W3" s="43"/>
      <c r="X3" s="43"/>
      <c r="Y3" s="1"/>
      <c r="Z3" s="2" t="s">
        <v>2</v>
      </c>
      <c r="AA3" s="43" t="s">
        <v>3</v>
      </c>
      <c r="AB3" s="43"/>
      <c r="AC3" s="43"/>
      <c r="AD3" s="3" t="s">
        <v>4</v>
      </c>
    </row>
    <row r="4" spans="1:30" x14ac:dyDescent="0.2">
      <c r="A4" s="1"/>
      <c r="B4" s="2"/>
      <c r="C4" s="2" t="s">
        <v>5</v>
      </c>
      <c r="D4" s="2" t="s">
        <v>6</v>
      </c>
      <c r="E4" s="2" t="s">
        <v>7</v>
      </c>
      <c r="F4" s="2" t="s">
        <v>8</v>
      </c>
      <c r="G4" s="44" t="s">
        <v>9</v>
      </c>
      <c r="H4" s="43"/>
      <c r="I4" s="43"/>
      <c r="J4" s="44" t="s">
        <v>10</v>
      </c>
      <c r="K4" s="43"/>
      <c r="L4" s="43"/>
      <c r="M4" s="44" t="s">
        <v>11</v>
      </c>
      <c r="N4" s="43"/>
      <c r="O4" s="43"/>
      <c r="P4" s="45" t="s">
        <v>12</v>
      </c>
      <c r="Q4" s="43"/>
      <c r="R4" s="43"/>
      <c r="S4" s="45" t="s">
        <v>13</v>
      </c>
      <c r="T4" s="43"/>
      <c r="U4" s="43"/>
      <c r="V4" s="43" t="s">
        <v>14</v>
      </c>
      <c r="W4" s="43"/>
      <c r="X4" s="43"/>
      <c r="Y4" s="1"/>
      <c r="Z4" s="2" t="s">
        <v>15</v>
      </c>
      <c r="AA4" s="43" t="s">
        <v>16</v>
      </c>
      <c r="AB4" s="43"/>
      <c r="AC4" s="43"/>
      <c r="AD4" s="3" t="s">
        <v>17</v>
      </c>
    </row>
    <row r="5" spans="1:30" x14ac:dyDescent="0.2">
      <c r="A5" s="1" t="s">
        <v>18</v>
      </c>
      <c r="B5" s="2" t="s">
        <v>6</v>
      </c>
      <c r="C5" s="2" t="s">
        <v>19</v>
      </c>
      <c r="D5" s="2" t="s">
        <v>20</v>
      </c>
      <c r="E5" s="2" t="s">
        <v>21</v>
      </c>
      <c r="F5" s="2" t="s">
        <v>22</v>
      </c>
      <c r="G5" s="43" t="s">
        <v>23</v>
      </c>
      <c r="H5" s="43"/>
      <c r="I5" s="43"/>
      <c r="J5" s="43" t="s">
        <v>24</v>
      </c>
      <c r="K5" s="43"/>
      <c r="L5" s="43"/>
      <c r="M5" s="43" t="s">
        <v>24</v>
      </c>
      <c r="N5" s="43"/>
      <c r="O5" s="43"/>
      <c r="P5" s="43" t="s">
        <v>25</v>
      </c>
      <c r="Q5" s="43"/>
      <c r="R5" s="43"/>
      <c r="S5" s="43" t="s">
        <v>25</v>
      </c>
      <c r="T5" s="43"/>
      <c r="U5" s="43"/>
      <c r="V5" s="43" t="s">
        <v>26</v>
      </c>
      <c r="W5" s="43"/>
      <c r="X5" s="43"/>
      <c r="Y5" s="1"/>
      <c r="Z5" s="2" t="s">
        <v>27</v>
      </c>
      <c r="AA5" s="43" t="s">
        <v>26</v>
      </c>
      <c r="AB5" s="43"/>
      <c r="AC5" s="43"/>
      <c r="AD5" s="3" t="s">
        <v>26</v>
      </c>
    </row>
    <row r="6" spans="1:30" ht="17" thickBot="1" x14ac:dyDescent="0.25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4"/>
      <c r="Z6" s="5"/>
      <c r="AA6" s="5"/>
      <c r="AB6" s="5"/>
      <c r="AC6" s="5"/>
      <c r="AD6" s="5"/>
    </row>
    <row r="7" spans="1:30" ht="17" thickTop="1" x14ac:dyDescent="0.2"/>
    <row r="8" spans="1:30" x14ac:dyDescent="0.2">
      <c r="A8" t="s">
        <v>30</v>
      </c>
      <c r="B8" t="s">
        <v>31</v>
      </c>
      <c r="C8" s="6">
        <v>44428.438055555554</v>
      </c>
      <c r="D8">
        <v>0.1449</v>
      </c>
      <c r="E8">
        <v>850</v>
      </c>
      <c r="F8">
        <v>0.25</v>
      </c>
      <c r="G8" s="7">
        <v>1.9412</v>
      </c>
      <c r="H8" s="8" t="s">
        <v>28</v>
      </c>
      <c r="I8" s="9">
        <v>2.9899999999999999E-2</v>
      </c>
      <c r="J8" s="10">
        <v>51.551000000000002</v>
      </c>
      <c r="K8" s="8" t="s">
        <v>28</v>
      </c>
      <c r="L8" s="11">
        <v>0.86699999999999999</v>
      </c>
      <c r="M8" s="12">
        <v>250.39599999999999</v>
      </c>
      <c r="N8" s="8" t="s">
        <v>28</v>
      </c>
      <c r="O8" s="13">
        <v>4.4740000000000002</v>
      </c>
      <c r="P8" s="10">
        <v>26.798999999999999</v>
      </c>
      <c r="Q8" s="8" t="s">
        <v>28</v>
      </c>
      <c r="R8" s="11">
        <v>0.315</v>
      </c>
      <c r="S8">
        <v>128.6</v>
      </c>
      <c r="T8" s="8" t="s">
        <v>28</v>
      </c>
      <c r="U8" s="14">
        <v>1.6</v>
      </c>
      <c r="V8" s="12">
        <v>316.12828985507252</v>
      </c>
      <c r="W8" s="8" t="s">
        <v>28</v>
      </c>
      <c r="X8" s="13">
        <v>6.0145102399715791</v>
      </c>
      <c r="Z8" s="15">
        <v>88.857615177203172</v>
      </c>
      <c r="AA8" s="12">
        <v>319.61159558316086</v>
      </c>
      <c r="AB8" s="8" t="s">
        <v>28</v>
      </c>
      <c r="AC8" s="13">
        <v>6.0344092642870226</v>
      </c>
      <c r="AD8" s="12">
        <v>41.49951552795028</v>
      </c>
    </row>
    <row r="9" spans="1:30" x14ac:dyDescent="0.2">
      <c r="E9">
        <v>1100</v>
      </c>
      <c r="F9">
        <v>0.2</v>
      </c>
      <c r="G9">
        <v>9.0999999999999998E-2</v>
      </c>
      <c r="H9" s="8" t="s">
        <v>28</v>
      </c>
      <c r="I9" s="16">
        <v>8.8000000000000005E-3</v>
      </c>
      <c r="J9">
        <v>0.77400000000000002</v>
      </c>
      <c r="K9" s="8" t="s">
        <v>28</v>
      </c>
      <c r="L9" s="14">
        <v>6.6000000000000003E-2</v>
      </c>
      <c r="M9" s="12">
        <v>8.9649999999999999</v>
      </c>
      <c r="N9" s="8" t="s">
        <v>28</v>
      </c>
      <c r="O9" s="13">
        <v>1.1160000000000001</v>
      </c>
      <c r="P9" s="12">
        <v>8.5350000000000001</v>
      </c>
      <c r="Q9" s="8" t="s">
        <v>28</v>
      </c>
      <c r="R9" s="13">
        <v>1.093</v>
      </c>
      <c r="S9" s="17">
        <v>98.1</v>
      </c>
      <c r="T9" s="8" t="s">
        <v>28</v>
      </c>
      <c r="U9" s="18">
        <v>15.4</v>
      </c>
      <c r="V9" s="10">
        <v>3.4833057280883364</v>
      </c>
      <c r="W9" s="8" t="s">
        <v>28</v>
      </c>
      <c r="X9" s="11">
        <v>0.48965471731625715</v>
      </c>
      <c r="Z9" s="15">
        <v>65.210723514211878</v>
      </c>
    </row>
    <row r="10" spans="1:30" x14ac:dyDescent="0.2">
      <c r="I10" s="7"/>
      <c r="Z10" s="15"/>
    </row>
    <row r="11" spans="1:30" x14ac:dyDescent="0.2">
      <c r="B11" t="s">
        <v>32</v>
      </c>
      <c r="C11" s="6">
        <v>44428.485219907408</v>
      </c>
      <c r="D11">
        <v>0.1457</v>
      </c>
      <c r="E11">
        <v>850</v>
      </c>
      <c r="F11">
        <v>0.25</v>
      </c>
      <c r="G11" s="7">
        <v>2.1804000000000001</v>
      </c>
      <c r="H11" s="8" t="s">
        <v>28</v>
      </c>
      <c r="I11" s="9">
        <v>3.3399999999999999E-2</v>
      </c>
      <c r="J11" s="12">
        <v>51.59</v>
      </c>
      <c r="K11" s="8" t="s">
        <v>28</v>
      </c>
      <c r="L11" s="11">
        <v>0.82199999999999995</v>
      </c>
      <c r="M11" s="12">
        <v>276.00299999999999</v>
      </c>
      <c r="N11" s="8" t="s">
        <v>28</v>
      </c>
      <c r="O11" s="13">
        <v>4.7850000000000001</v>
      </c>
      <c r="P11" s="10">
        <v>23.869</v>
      </c>
      <c r="Q11" s="8" t="s">
        <v>28</v>
      </c>
      <c r="R11" s="11">
        <v>0.248</v>
      </c>
      <c r="S11">
        <v>126.1</v>
      </c>
      <c r="T11" s="8" t="s">
        <v>28</v>
      </c>
      <c r="U11" s="14">
        <v>1.4</v>
      </c>
      <c r="V11" s="10">
        <v>309.80230885380917</v>
      </c>
      <c r="W11" s="8" t="s">
        <v>28</v>
      </c>
      <c r="X11" s="13">
        <v>5.6823608545311837</v>
      </c>
      <c r="Z11" s="15">
        <v>87.494081023454143</v>
      </c>
      <c r="AA11" s="12">
        <v>314.35301304049415</v>
      </c>
      <c r="AB11" s="8" t="s">
        <v>28</v>
      </c>
      <c r="AC11" s="13">
        <v>5.7043176571829761</v>
      </c>
      <c r="AD11" s="12">
        <v>46.182333562113968</v>
      </c>
    </row>
    <row r="12" spans="1:30" x14ac:dyDescent="0.2">
      <c r="E12">
        <v>1100</v>
      </c>
      <c r="F12">
        <v>0.2</v>
      </c>
      <c r="G12">
        <v>9.3600000000000003E-2</v>
      </c>
      <c r="H12" s="8" t="s">
        <v>28</v>
      </c>
      <c r="I12" s="16">
        <v>7.9000000000000008E-3</v>
      </c>
      <c r="J12">
        <v>0.94</v>
      </c>
      <c r="K12" s="8" t="s">
        <v>28</v>
      </c>
      <c r="L12" s="14">
        <v>6.9000000000000006E-2</v>
      </c>
      <c r="M12" s="12">
        <v>11.597</v>
      </c>
      <c r="N12" s="8" t="s">
        <v>28</v>
      </c>
      <c r="O12" s="13">
        <v>1.115</v>
      </c>
      <c r="P12" s="12">
        <v>10.068</v>
      </c>
      <c r="Q12" s="8" t="s">
        <v>28</v>
      </c>
      <c r="R12" s="13">
        <v>1.1100000000000001</v>
      </c>
      <c r="S12" s="17">
        <v>123.4</v>
      </c>
      <c r="T12" s="8" t="s">
        <v>28</v>
      </c>
      <c r="U12" s="18">
        <v>15.6</v>
      </c>
      <c r="V12" s="10">
        <v>4.5507041866849702</v>
      </c>
      <c r="W12" s="8" t="s">
        <v>28</v>
      </c>
      <c r="X12" s="11">
        <v>0.50001505271453406</v>
      </c>
      <c r="Z12" s="15">
        <v>70.535914893617047</v>
      </c>
    </row>
    <row r="13" spans="1:30" x14ac:dyDescent="0.2">
      <c r="I13" s="7"/>
      <c r="Z13" s="15"/>
    </row>
    <row r="14" spans="1:30" x14ac:dyDescent="0.2">
      <c r="B14" t="s">
        <v>33</v>
      </c>
      <c r="C14" s="6">
        <v>44428.532418981478</v>
      </c>
      <c r="D14">
        <v>0.14119999999999999</v>
      </c>
      <c r="E14">
        <v>850</v>
      </c>
      <c r="F14">
        <v>0.25</v>
      </c>
      <c r="G14" s="7">
        <v>2.1217999999999999</v>
      </c>
      <c r="H14" s="8" t="s">
        <v>28</v>
      </c>
      <c r="I14" s="9">
        <v>3.5099999999999999E-2</v>
      </c>
      <c r="J14" s="10">
        <v>51.133000000000003</v>
      </c>
      <c r="K14" s="8" t="s">
        <v>28</v>
      </c>
      <c r="L14" s="11">
        <v>0.78600000000000003</v>
      </c>
      <c r="M14" s="12">
        <v>270.39800000000002</v>
      </c>
      <c r="N14" s="8" t="s">
        <v>28</v>
      </c>
      <c r="O14" s="13">
        <v>4.4619999999999997</v>
      </c>
      <c r="P14" s="10">
        <v>24.297999999999998</v>
      </c>
      <c r="Q14" s="8" t="s">
        <v>28</v>
      </c>
      <c r="R14" s="11">
        <v>0.29399999999999998</v>
      </c>
      <c r="S14">
        <v>127</v>
      </c>
      <c r="T14" s="8" t="s">
        <v>28</v>
      </c>
      <c r="U14" s="14">
        <v>1.6</v>
      </c>
      <c r="V14" s="12">
        <v>317.66709490084986</v>
      </c>
      <c r="W14" s="8" t="s">
        <v>28</v>
      </c>
      <c r="X14" s="13">
        <v>5.6149597685127199</v>
      </c>
      <c r="Z14" s="15">
        <v>87.721420217863212</v>
      </c>
      <c r="AA14" s="12">
        <v>322.02217847025497</v>
      </c>
      <c r="AB14" s="8" t="s">
        <v>28</v>
      </c>
      <c r="AC14" s="13">
        <v>5.6418270414994076</v>
      </c>
      <c r="AD14" s="12">
        <v>46.681787535410763</v>
      </c>
    </row>
    <row r="15" spans="1:30" x14ac:dyDescent="0.2">
      <c r="E15">
        <v>1100</v>
      </c>
      <c r="F15">
        <v>0.2</v>
      </c>
      <c r="G15">
        <v>0.10580000000000001</v>
      </c>
      <c r="H15" s="8" t="s">
        <v>28</v>
      </c>
      <c r="I15" s="16">
        <v>6.7999999999999996E-3</v>
      </c>
      <c r="J15">
        <v>0.92800000000000005</v>
      </c>
      <c r="K15" s="8" t="s">
        <v>28</v>
      </c>
      <c r="L15" s="14">
        <v>7.4999999999999997E-2</v>
      </c>
      <c r="M15" s="12">
        <v>12.071</v>
      </c>
      <c r="N15" s="8" t="s">
        <v>28</v>
      </c>
      <c r="O15" s="13">
        <v>1.085</v>
      </c>
      <c r="P15" s="10">
        <v>8.7949999999999999</v>
      </c>
      <c r="Q15" s="8" t="s">
        <v>28</v>
      </c>
      <c r="R15" s="11">
        <v>0.89100000000000001</v>
      </c>
      <c r="S15" s="17">
        <v>113.6</v>
      </c>
      <c r="T15" s="8" t="s">
        <v>28</v>
      </c>
      <c r="U15" s="18">
        <v>12.4</v>
      </c>
      <c r="V15" s="10">
        <v>4.3550835694050996</v>
      </c>
      <c r="W15" s="8" t="s">
        <v>28</v>
      </c>
      <c r="X15" s="11">
        <v>0.54994469192596762</v>
      </c>
      <c r="Z15" s="15">
        <v>66.264849137931037</v>
      </c>
    </row>
    <row r="21" spans="26:27" x14ac:dyDescent="0.2">
      <c r="Z21" t="s">
        <v>51</v>
      </c>
      <c r="AA21" s="12">
        <f>AVERAGE(AA8:AA14)</f>
        <v>318.66226236463666</v>
      </c>
    </row>
    <row r="22" spans="26:27" x14ac:dyDescent="0.2">
      <c r="Z22" t="s">
        <v>52</v>
      </c>
      <c r="AA22" s="12">
        <f>STDEV(AA8:AA14)</f>
        <v>3.9217279057967254</v>
      </c>
    </row>
  </sheetData>
  <mergeCells count="16">
    <mergeCell ref="AA5:AC5"/>
    <mergeCell ref="G5:I5"/>
    <mergeCell ref="J5:L5"/>
    <mergeCell ref="M5:O5"/>
    <mergeCell ref="P5:R5"/>
    <mergeCell ref="S5:U5"/>
    <mergeCell ref="V5:X5"/>
    <mergeCell ref="V3:X3"/>
    <mergeCell ref="AA3:AC3"/>
    <mergeCell ref="G4:I4"/>
    <mergeCell ref="J4:L4"/>
    <mergeCell ref="M4:O4"/>
    <mergeCell ref="P4:R4"/>
    <mergeCell ref="S4:U4"/>
    <mergeCell ref="V4:X4"/>
    <mergeCell ref="AA4:A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99F20-6DF8-FF4B-8BA4-4B8AC9ED9FF6}">
  <dimension ref="A1:AD22"/>
  <sheetViews>
    <sheetView workbookViewId="0">
      <selection activeCell="AA22" sqref="AA22"/>
    </sheetView>
  </sheetViews>
  <sheetFormatPr baseColWidth="10" defaultRowHeight="16" x14ac:dyDescent="0.2"/>
  <cols>
    <col min="1" max="1" width="18.6640625" customWidth="1"/>
    <col min="4" max="4" width="8.83203125" customWidth="1"/>
    <col min="6" max="6" width="8.5" customWidth="1"/>
    <col min="7" max="7" width="8.83203125" customWidth="1"/>
    <col min="8" max="8" width="4.33203125" customWidth="1"/>
    <col min="9" max="10" width="8.83203125" customWidth="1"/>
    <col min="11" max="11" width="4.33203125" customWidth="1"/>
    <col min="12" max="13" width="8.83203125" customWidth="1"/>
    <col min="14" max="14" width="4.33203125" customWidth="1"/>
    <col min="15" max="16" width="8.83203125" customWidth="1"/>
    <col min="17" max="17" width="4.33203125" customWidth="1"/>
    <col min="18" max="19" width="8.83203125" customWidth="1"/>
    <col min="20" max="20" width="4.33203125" customWidth="1"/>
    <col min="21" max="22" width="8.83203125" customWidth="1"/>
    <col min="23" max="23" width="4.33203125" customWidth="1"/>
    <col min="24" max="24" width="8.83203125" customWidth="1"/>
    <col min="25" max="25" width="3.83203125" customWidth="1"/>
    <col min="26" max="26" width="19.6640625" customWidth="1"/>
    <col min="27" max="27" width="8.83203125" customWidth="1"/>
    <col min="28" max="28" width="4.33203125" customWidth="1"/>
    <col min="29" max="29" width="8.83203125" customWidth="1"/>
    <col min="30" max="30" width="14.83203125" customWidth="1"/>
  </cols>
  <sheetData>
    <row r="1" spans="1:30" x14ac:dyDescent="0.2">
      <c r="A1" s="20" t="s">
        <v>34</v>
      </c>
    </row>
    <row r="3" spans="1:30" x14ac:dyDescent="0.2">
      <c r="A3" s="1"/>
      <c r="B3" s="2"/>
      <c r="C3" s="2"/>
      <c r="D3" s="2"/>
      <c r="E3" s="2" t="s">
        <v>0</v>
      </c>
      <c r="F3" s="2" t="s">
        <v>0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43" t="s">
        <v>1</v>
      </c>
      <c r="W3" s="43"/>
      <c r="X3" s="43"/>
      <c r="Y3" s="1"/>
      <c r="Z3" s="2" t="s">
        <v>2</v>
      </c>
      <c r="AA3" s="43" t="s">
        <v>3</v>
      </c>
      <c r="AB3" s="43"/>
      <c r="AC3" s="43"/>
      <c r="AD3" s="3" t="s">
        <v>4</v>
      </c>
    </row>
    <row r="4" spans="1:30" x14ac:dyDescent="0.2">
      <c r="A4" s="1"/>
      <c r="B4" s="2"/>
      <c r="C4" s="2" t="s">
        <v>5</v>
      </c>
      <c r="D4" s="2" t="s">
        <v>6</v>
      </c>
      <c r="E4" s="2" t="s">
        <v>7</v>
      </c>
      <c r="F4" s="2" t="s">
        <v>8</v>
      </c>
      <c r="G4" s="44" t="s">
        <v>9</v>
      </c>
      <c r="H4" s="43"/>
      <c r="I4" s="43"/>
      <c r="J4" s="44" t="s">
        <v>10</v>
      </c>
      <c r="K4" s="43"/>
      <c r="L4" s="43"/>
      <c r="M4" s="44" t="s">
        <v>11</v>
      </c>
      <c r="N4" s="43"/>
      <c r="O4" s="43"/>
      <c r="P4" s="45" t="s">
        <v>12</v>
      </c>
      <c r="Q4" s="43"/>
      <c r="R4" s="43"/>
      <c r="S4" s="45" t="s">
        <v>13</v>
      </c>
      <c r="T4" s="43"/>
      <c r="U4" s="43"/>
      <c r="V4" s="43" t="s">
        <v>14</v>
      </c>
      <c r="W4" s="43"/>
      <c r="X4" s="43"/>
      <c r="Y4" s="1"/>
      <c r="Z4" s="2" t="s">
        <v>15</v>
      </c>
      <c r="AA4" s="43" t="s">
        <v>16</v>
      </c>
      <c r="AB4" s="43"/>
      <c r="AC4" s="43"/>
      <c r="AD4" s="3" t="s">
        <v>17</v>
      </c>
    </row>
    <row r="5" spans="1:30" x14ac:dyDescent="0.2">
      <c r="A5" s="1" t="s">
        <v>18</v>
      </c>
      <c r="B5" s="2" t="s">
        <v>6</v>
      </c>
      <c r="C5" s="2" t="s">
        <v>19</v>
      </c>
      <c r="D5" s="2" t="s">
        <v>20</v>
      </c>
      <c r="E5" s="2" t="s">
        <v>21</v>
      </c>
      <c r="F5" s="2" t="s">
        <v>22</v>
      </c>
      <c r="G5" s="43" t="s">
        <v>23</v>
      </c>
      <c r="H5" s="43"/>
      <c r="I5" s="43"/>
      <c r="J5" s="43" t="s">
        <v>24</v>
      </c>
      <c r="K5" s="43"/>
      <c r="L5" s="43"/>
      <c r="M5" s="43" t="s">
        <v>24</v>
      </c>
      <c r="N5" s="43"/>
      <c r="O5" s="43"/>
      <c r="P5" s="43" t="s">
        <v>25</v>
      </c>
      <c r="Q5" s="43"/>
      <c r="R5" s="43"/>
      <c r="S5" s="43" t="s">
        <v>25</v>
      </c>
      <c r="T5" s="43"/>
      <c r="U5" s="43"/>
      <c r="V5" s="43" t="s">
        <v>26</v>
      </c>
      <c r="W5" s="43"/>
      <c r="X5" s="43"/>
      <c r="Y5" s="1"/>
      <c r="Z5" s="2" t="s">
        <v>27</v>
      </c>
      <c r="AA5" s="43" t="s">
        <v>26</v>
      </c>
      <c r="AB5" s="43"/>
      <c r="AC5" s="43"/>
      <c r="AD5" s="3" t="s">
        <v>26</v>
      </c>
    </row>
    <row r="6" spans="1:30" ht="17" thickBot="1" x14ac:dyDescent="0.25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4"/>
      <c r="Z6" s="5"/>
      <c r="AA6" s="5"/>
      <c r="AB6" s="5"/>
      <c r="AC6" s="5"/>
      <c r="AD6" s="5"/>
    </row>
    <row r="7" spans="1:30" ht="17" thickTop="1" x14ac:dyDescent="0.2"/>
    <row r="8" spans="1:30" x14ac:dyDescent="0.2">
      <c r="A8" t="s">
        <v>35</v>
      </c>
      <c r="B8" t="s">
        <v>36</v>
      </c>
      <c r="C8" s="6">
        <v>44428.579687500001</v>
      </c>
      <c r="D8">
        <v>0.15210000000000001</v>
      </c>
      <c r="E8">
        <v>850</v>
      </c>
      <c r="F8">
        <v>0.25</v>
      </c>
      <c r="G8" s="7">
        <v>1.9560999999999999</v>
      </c>
      <c r="H8" s="8" t="s">
        <v>28</v>
      </c>
      <c r="I8" s="9">
        <v>2.8899999999999999E-2</v>
      </c>
      <c r="J8" s="10">
        <v>7.8520000000000003</v>
      </c>
      <c r="K8" s="8" t="s">
        <v>28</v>
      </c>
      <c r="L8" s="11">
        <v>0.19700000000000001</v>
      </c>
      <c r="M8" s="12">
        <v>204.43</v>
      </c>
      <c r="N8" s="8" t="s">
        <v>28</v>
      </c>
      <c r="O8" s="13">
        <v>3.3650000000000002</v>
      </c>
      <c r="P8">
        <v>4.0339999999999998</v>
      </c>
      <c r="Q8" s="8" t="s">
        <v>28</v>
      </c>
      <c r="R8" s="14">
        <v>8.7999999999999995E-2</v>
      </c>
      <c r="S8">
        <v>103.9</v>
      </c>
      <c r="T8" s="8" t="s">
        <v>28</v>
      </c>
      <c r="U8" s="13">
        <v>1</v>
      </c>
      <c r="V8" s="12">
        <v>13.569362919132153</v>
      </c>
      <c r="W8" s="8" t="s">
        <v>28</v>
      </c>
      <c r="X8" s="13">
        <v>1.4119654251298015</v>
      </c>
      <c r="Z8" s="15">
        <v>26.285024197656661</v>
      </c>
      <c r="AA8" s="12">
        <v>13.787911242603554</v>
      </c>
      <c r="AB8" s="8" t="s">
        <v>28</v>
      </c>
      <c r="AC8" s="13">
        <v>1.5032161395462516</v>
      </c>
      <c r="AD8" s="12">
        <v>44.147657462195923</v>
      </c>
    </row>
    <row r="9" spans="1:30" x14ac:dyDescent="0.2">
      <c r="E9">
        <v>1100</v>
      </c>
      <c r="F9">
        <v>0.2</v>
      </c>
      <c r="G9">
        <v>0.31319999999999998</v>
      </c>
      <c r="H9" s="8" t="s">
        <v>28</v>
      </c>
      <c r="I9" s="16">
        <v>8.8000000000000005E-3</v>
      </c>
      <c r="J9">
        <v>0.96</v>
      </c>
      <c r="K9" s="8" t="s">
        <v>28</v>
      </c>
      <c r="L9" s="14">
        <v>7.3999999999999996E-2</v>
      </c>
      <c r="M9" s="12">
        <v>31.754999999999999</v>
      </c>
      <c r="N9" s="8" t="s">
        <v>28</v>
      </c>
      <c r="O9" s="13">
        <v>1.3819999999999999</v>
      </c>
      <c r="P9" s="12">
        <v>3.07</v>
      </c>
      <c r="Q9" s="8" t="s">
        <v>28</v>
      </c>
      <c r="R9" s="11">
        <v>0.24399999999999999</v>
      </c>
      <c r="S9">
        <v>100.9</v>
      </c>
      <c r="T9" s="8" t="s">
        <v>28</v>
      </c>
      <c r="U9" s="14">
        <v>4.8</v>
      </c>
      <c r="V9" s="10">
        <v>0.21854832347140082</v>
      </c>
      <c r="W9" s="8" t="s">
        <v>28</v>
      </c>
      <c r="X9" s="11">
        <v>0.5157638998905939</v>
      </c>
      <c r="Z9" s="15">
        <v>3.4626250000000072</v>
      </c>
    </row>
    <row r="10" spans="1:30" x14ac:dyDescent="0.2">
      <c r="I10" s="7"/>
      <c r="Z10" s="15"/>
    </row>
    <row r="11" spans="1:30" x14ac:dyDescent="0.2">
      <c r="B11" t="s">
        <v>37</v>
      </c>
      <c r="C11" s="6">
        <v>44428.626840277779</v>
      </c>
      <c r="D11">
        <v>0.14860000000000001</v>
      </c>
      <c r="E11">
        <v>850</v>
      </c>
      <c r="F11">
        <v>0.25</v>
      </c>
      <c r="G11" s="7">
        <v>1.8141</v>
      </c>
      <c r="H11" s="8" t="s">
        <v>28</v>
      </c>
      <c r="I11" s="9">
        <v>2.8000000000000001E-2</v>
      </c>
      <c r="J11" s="10">
        <v>7.5839999999999996</v>
      </c>
      <c r="K11" s="8" t="s">
        <v>28</v>
      </c>
      <c r="L11" s="11">
        <v>0.19800000000000001</v>
      </c>
      <c r="M11" s="12">
        <v>193.334</v>
      </c>
      <c r="N11" s="8" t="s">
        <v>28</v>
      </c>
      <c r="O11" s="13">
        <v>3.3559999999999999</v>
      </c>
      <c r="P11" s="7">
        <v>4.2</v>
      </c>
      <c r="Q11" s="8" t="s">
        <v>28</v>
      </c>
      <c r="R11" s="9">
        <v>9.9000000000000005E-2</v>
      </c>
      <c r="S11">
        <v>105.9</v>
      </c>
      <c r="T11" s="8" t="s">
        <v>28</v>
      </c>
      <c r="U11" s="14">
        <v>1.3</v>
      </c>
      <c r="V11" s="12">
        <v>14.913042395693138</v>
      </c>
      <c r="W11" s="8" t="s">
        <v>28</v>
      </c>
      <c r="X11" s="13">
        <v>1.4443851315989229</v>
      </c>
      <c r="Z11" s="15">
        <v>29.220439082278489</v>
      </c>
      <c r="AA11" s="12">
        <v>14.776177658142666</v>
      </c>
      <c r="AB11" s="8" t="s">
        <v>28</v>
      </c>
      <c r="AC11" s="13">
        <v>1.5378358970852515</v>
      </c>
      <c r="AD11" s="12">
        <v>42.612786002691777</v>
      </c>
    </row>
    <row r="12" spans="1:30" x14ac:dyDescent="0.2">
      <c r="E12">
        <v>1100</v>
      </c>
      <c r="F12">
        <v>0.2</v>
      </c>
      <c r="G12">
        <v>0.32590000000000002</v>
      </c>
      <c r="H12" s="8" t="s">
        <v>28</v>
      </c>
      <c r="I12" s="16">
        <v>8.8000000000000005E-3</v>
      </c>
      <c r="J12">
        <v>0.94399999999999995</v>
      </c>
      <c r="K12" s="8" t="s">
        <v>28</v>
      </c>
      <c r="L12" s="14">
        <v>7.3999999999999996E-2</v>
      </c>
      <c r="M12" s="12">
        <v>35.737000000000002</v>
      </c>
      <c r="N12" s="8" t="s">
        <v>28</v>
      </c>
      <c r="O12" s="13">
        <v>1.375</v>
      </c>
      <c r="P12" s="10">
        <v>2.9</v>
      </c>
      <c r="Q12" s="8" t="s">
        <v>28</v>
      </c>
      <c r="R12" s="11">
        <v>0.23499999999999999</v>
      </c>
      <c r="S12">
        <v>109.1</v>
      </c>
      <c r="T12" s="8" t="s">
        <v>28</v>
      </c>
      <c r="U12" s="14">
        <v>4.5999999999999996</v>
      </c>
      <c r="V12" s="10">
        <v>-0.13686473755047088</v>
      </c>
      <c r="W12" s="8" t="s">
        <v>28</v>
      </c>
      <c r="X12" s="11">
        <v>0.5279117710185689</v>
      </c>
      <c r="Z12" s="15"/>
    </row>
    <row r="13" spans="1:30" x14ac:dyDescent="0.2">
      <c r="I13" s="7"/>
      <c r="Z13" s="15"/>
    </row>
    <row r="14" spans="1:30" x14ac:dyDescent="0.2">
      <c r="B14" t="s">
        <v>31</v>
      </c>
      <c r="C14" s="6">
        <v>44428.673750000002</v>
      </c>
      <c r="D14">
        <v>0.1394</v>
      </c>
      <c r="E14">
        <v>850</v>
      </c>
      <c r="F14">
        <v>0.25</v>
      </c>
      <c r="G14" s="7">
        <v>1.6176999999999999</v>
      </c>
      <c r="H14" s="8" t="s">
        <v>28</v>
      </c>
      <c r="I14" s="9">
        <v>2.3900000000000001E-2</v>
      </c>
      <c r="J14" s="10">
        <v>6.4710000000000001</v>
      </c>
      <c r="K14" s="8" t="s">
        <v>28</v>
      </c>
      <c r="L14" s="11">
        <v>0.20899999999999999</v>
      </c>
      <c r="M14" s="17">
        <v>167.52</v>
      </c>
      <c r="N14" s="8" t="s">
        <v>28</v>
      </c>
      <c r="O14" s="13">
        <v>2.7309999999999999</v>
      </c>
      <c r="P14" s="10">
        <v>4.0170000000000003</v>
      </c>
      <c r="Q14" s="8" t="s">
        <v>28</v>
      </c>
      <c r="R14" s="14">
        <v>0.12</v>
      </c>
      <c r="S14">
        <v>102.9</v>
      </c>
      <c r="T14" s="8" t="s">
        <v>28</v>
      </c>
      <c r="U14" s="13">
        <v>1</v>
      </c>
      <c r="V14" s="12">
        <v>12.081963414634147</v>
      </c>
      <c r="W14" s="8" t="s">
        <v>28</v>
      </c>
      <c r="X14" s="13">
        <v>1.5827886071267701</v>
      </c>
      <c r="Z14" s="15">
        <v>26.027286354504714</v>
      </c>
      <c r="AA14" s="12">
        <v>12.455198708751794</v>
      </c>
      <c r="AB14" s="8" t="s">
        <v>28</v>
      </c>
      <c r="AC14" s="13">
        <v>1.6707723650149009</v>
      </c>
      <c r="AD14" s="12">
        <v>40.048388091822098</v>
      </c>
    </row>
    <row r="15" spans="1:30" x14ac:dyDescent="0.2">
      <c r="E15">
        <v>1100</v>
      </c>
      <c r="F15">
        <v>0.2</v>
      </c>
      <c r="G15" s="19">
        <v>0.26900000000000002</v>
      </c>
      <c r="H15" s="8" t="s">
        <v>28</v>
      </c>
      <c r="I15" s="16">
        <v>8.6999999999999994E-3</v>
      </c>
      <c r="J15">
        <v>0.84799999999999998</v>
      </c>
      <c r="K15" s="8" t="s">
        <v>28</v>
      </c>
      <c r="L15" s="9">
        <v>7.0000000000000007E-2</v>
      </c>
      <c r="M15" s="12">
        <v>28.542999999999999</v>
      </c>
      <c r="N15" s="8" t="s">
        <v>28</v>
      </c>
      <c r="O15" s="13">
        <v>1.246</v>
      </c>
      <c r="P15" s="10">
        <v>3.1549999999999998</v>
      </c>
      <c r="Q15" s="8" t="s">
        <v>28</v>
      </c>
      <c r="R15" s="11">
        <v>0.27300000000000002</v>
      </c>
      <c r="S15">
        <v>105.6</v>
      </c>
      <c r="T15" s="8" t="s">
        <v>28</v>
      </c>
      <c r="U15" s="14">
        <v>5.3</v>
      </c>
      <c r="V15" s="10">
        <v>0.37323529411764705</v>
      </c>
      <c r="W15" s="8" t="s">
        <v>28</v>
      </c>
      <c r="X15" s="11">
        <v>0.5350331960235597</v>
      </c>
      <c r="Z15" s="15">
        <v>6.1354952830188676</v>
      </c>
    </row>
    <row r="21" spans="26:27" x14ac:dyDescent="0.2">
      <c r="Z21" t="s">
        <v>51</v>
      </c>
      <c r="AA21" s="12">
        <f>AVERAGE(AA8:AA14)</f>
        <v>13.673095869832672</v>
      </c>
    </row>
    <row r="22" spans="26:27" x14ac:dyDescent="0.2">
      <c r="Z22" t="s">
        <v>52</v>
      </c>
      <c r="AA22" s="12">
        <f>STDEV(AA8:AA14)</f>
        <v>1.164741494172538</v>
      </c>
    </row>
  </sheetData>
  <mergeCells count="16">
    <mergeCell ref="AA5:AC5"/>
    <mergeCell ref="G5:I5"/>
    <mergeCell ref="J5:L5"/>
    <mergeCell ref="M5:O5"/>
    <mergeCell ref="P5:R5"/>
    <mergeCell ref="S5:U5"/>
    <mergeCell ref="V5:X5"/>
    <mergeCell ref="V3:X3"/>
    <mergeCell ref="AA3:AC3"/>
    <mergeCell ref="G4:I4"/>
    <mergeCell ref="J4:L4"/>
    <mergeCell ref="M4:O4"/>
    <mergeCell ref="P4:R4"/>
    <mergeCell ref="S4:U4"/>
    <mergeCell ref="V4:X4"/>
    <mergeCell ref="AA4:AC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E1187-641F-824F-B4FD-2543F80B2E4A}">
  <dimension ref="A1:AD55"/>
  <sheetViews>
    <sheetView topLeftCell="A28" workbookViewId="0"/>
  </sheetViews>
  <sheetFormatPr baseColWidth="10" defaultRowHeight="16" x14ac:dyDescent="0.2"/>
  <cols>
    <col min="1" max="1" width="18.6640625" customWidth="1"/>
    <col min="4" max="4" width="8.83203125" customWidth="1"/>
    <col min="6" max="6" width="8.5" customWidth="1"/>
    <col min="7" max="7" width="8.83203125" customWidth="1"/>
    <col min="8" max="8" width="4.33203125" customWidth="1"/>
    <col min="9" max="10" width="8.83203125" customWidth="1"/>
    <col min="11" max="11" width="4.33203125" customWidth="1"/>
    <col min="12" max="13" width="8.83203125" customWidth="1"/>
    <col min="14" max="14" width="4.33203125" customWidth="1"/>
    <col min="15" max="16" width="8.83203125" customWidth="1"/>
    <col min="17" max="17" width="4.33203125" customWidth="1"/>
    <col min="18" max="19" width="8.83203125" customWidth="1"/>
    <col min="20" max="20" width="4.33203125" customWidth="1"/>
    <col min="21" max="22" width="8.83203125" customWidth="1"/>
    <col min="23" max="23" width="4.33203125" customWidth="1"/>
    <col min="24" max="24" width="8.83203125" customWidth="1"/>
    <col min="25" max="25" width="3.83203125" customWidth="1"/>
    <col min="26" max="26" width="19.6640625" customWidth="1"/>
    <col min="27" max="27" width="8.83203125" customWidth="1"/>
    <col min="28" max="28" width="4.33203125" customWidth="1"/>
    <col min="29" max="29" width="8.83203125" customWidth="1"/>
    <col min="30" max="30" width="14.83203125" customWidth="1"/>
  </cols>
  <sheetData>
    <row r="1" spans="1:30" x14ac:dyDescent="0.2">
      <c r="A1" s="20" t="s">
        <v>50</v>
      </c>
      <c r="B1" s="1"/>
      <c r="C1" s="1"/>
      <c r="D1" s="1"/>
      <c r="E1" s="2"/>
      <c r="F1" s="2"/>
      <c r="G1" s="33"/>
      <c r="H1" s="25"/>
      <c r="I1" s="34"/>
      <c r="J1" s="35"/>
      <c r="K1" s="25"/>
      <c r="L1" s="36"/>
      <c r="M1" s="27"/>
      <c r="N1" s="25"/>
      <c r="O1" s="28"/>
      <c r="P1" s="27"/>
      <c r="Q1" s="25"/>
      <c r="R1" s="28"/>
      <c r="S1" s="37"/>
      <c r="T1" s="25"/>
      <c r="U1" s="38"/>
      <c r="V1" s="27"/>
      <c r="W1" s="25"/>
      <c r="X1" s="28"/>
      <c r="Y1" s="1"/>
      <c r="Z1" s="31"/>
      <c r="AA1" s="1"/>
      <c r="AB1" s="1"/>
      <c r="AC1" s="32"/>
      <c r="AD1" s="2"/>
    </row>
    <row r="2" spans="1:30" x14ac:dyDescent="0.2">
      <c r="A2" s="1"/>
      <c r="B2" s="2"/>
      <c r="C2" s="23"/>
      <c r="D2" s="2"/>
      <c r="E2" s="2"/>
      <c r="F2" s="2"/>
      <c r="G2" s="24"/>
      <c r="H2" s="25"/>
      <c r="I2" s="26"/>
      <c r="J2" s="27"/>
      <c r="K2" s="25"/>
      <c r="L2" s="28"/>
      <c r="M2" s="27"/>
      <c r="N2" s="25"/>
      <c r="O2" s="28"/>
      <c r="P2" s="27"/>
      <c r="Q2" s="25"/>
      <c r="R2" s="28"/>
      <c r="S2" s="29"/>
      <c r="T2" s="25"/>
      <c r="U2" s="30"/>
      <c r="V2" s="29"/>
      <c r="W2" s="25"/>
      <c r="X2" s="30"/>
      <c r="Y2" s="1"/>
      <c r="Z2" s="31"/>
      <c r="AA2" s="29"/>
      <c r="AB2" s="25"/>
      <c r="AC2" s="30"/>
      <c r="AD2" s="31"/>
    </row>
    <row r="3" spans="1:30" x14ac:dyDescent="0.2">
      <c r="A3" s="1"/>
      <c r="B3" s="2"/>
      <c r="C3" s="2"/>
      <c r="D3" s="2"/>
      <c r="E3" s="2" t="s">
        <v>0</v>
      </c>
      <c r="F3" s="2" t="s">
        <v>0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43" t="s">
        <v>1</v>
      </c>
      <c r="W3" s="43"/>
      <c r="X3" s="43"/>
      <c r="Y3" s="1"/>
      <c r="Z3" s="2" t="s">
        <v>2</v>
      </c>
      <c r="AA3" s="43" t="s">
        <v>3</v>
      </c>
      <c r="AB3" s="43"/>
      <c r="AC3" s="43"/>
      <c r="AD3" s="3" t="s">
        <v>4</v>
      </c>
    </row>
    <row r="4" spans="1:30" x14ac:dyDescent="0.2">
      <c r="A4" s="1"/>
      <c r="B4" s="2"/>
      <c r="C4" s="2" t="s">
        <v>5</v>
      </c>
      <c r="D4" s="2" t="s">
        <v>6</v>
      </c>
      <c r="E4" s="2" t="s">
        <v>7</v>
      </c>
      <c r="F4" s="2" t="s">
        <v>8</v>
      </c>
      <c r="G4" s="44" t="s">
        <v>9</v>
      </c>
      <c r="H4" s="43"/>
      <c r="I4" s="43"/>
      <c r="J4" s="44" t="s">
        <v>10</v>
      </c>
      <c r="K4" s="43"/>
      <c r="L4" s="43"/>
      <c r="M4" s="44" t="s">
        <v>11</v>
      </c>
      <c r="N4" s="43"/>
      <c r="O4" s="43"/>
      <c r="P4" s="45" t="s">
        <v>12</v>
      </c>
      <c r="Q4" s="43"/>
      <c r="R4" s="43"/>
      <c r="S4" s="45" t="s">
        <v>13</v>
      </c>
      <c r="T4" s="43"/>
      <c r="U4" s="43"/>
      <c r="V4" s="43" t="s">
        <v>14</v>
      </c>
      <c r="W4" s="43"/>
      <c r="X4" s="43"/>
      <c r="Y4" s="1"/>
      <c r="Z4" s="2" t="s">
        <v>15</v>
      </c>
      <c r="AA4" s="43" t="s">
        <v>16</v>
      </c>
      <c r="AB4" s="43"/>
      <c r="AC4" s="43"/>
      <c r="AD4" s="3" t="s">
        <v>17</v>
      </c>
    </row>
    <row r="5" spans="1:30" x14ac:dyDescent="0.2">
      <c r="A5" s="1" t="s">
        <v>18</v>
      </c>
      <c r="B5" s="2" t="s">
        <v>6</v>
      </c>
      <c r="C5" s="2" t="s">
        <v>19</v>
      </c>
      <c r="D5" s="2" t="s">
        <v>20</v>
      </c>
      <c r="E5" s="2" t="s">
        <v>21</v>
      </c>
      <c r="F5" s="2" t="s">
        <v>38</v>
      </c>
      <c r="G5" s="43" t="s">
        <v>23</v>
      </c>
      <c r="H5" s="43"/>
      <c r="I5" s="43"/>
      <c r="J5" s="43" t="s">
        <v>24</v>
      </c>
      <c r="K5" s="43"/>
      <c r="L5" s="43"/>
      <c r="M5" s="43" t="s">
        <v>24</v>
      </c>
      <c r="N5" s="43"/>
      <c r="O5" s="43"/>
      <c r="P5" s="43" t="s">
        <v>25</v>
      </c>
      <c r="Q5" s="43"/>
      <c r="R5" s="43"/>
      <c r="S5" s="43" t="s">
        <v>25</v>
      </c>
      <c r="T5" s="43"/>
      <c r="U5" s="43"/>
      <c r="V5" s="43" t="s">
        <v>26</v>
      </c>
      <c r="W5" s="43"/>
      <c r="X5" s="43"/>
      <c r="Y5" s="1"/>
      <c r="Z5" s="2" t="s">
        <v>27</v>
      </c>
      <c r="AA5" s="43" t="s">
        <v>26</v>
      </c>
      <c r="AB5" s="43"/>
      <c r="AC5" s="43"/>
      <c r="AD5" s="3" t="s">
        <v>26</v>
      </c>
    </row>
    <row r="6" spans="1:30" ht="17" thickBot="1" x14ac:dyDescent="0.25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4"/>
      <c r="Z6" s="5"/>
      <c r="AA6" s="5"/>
      <c r="AB6" s="5"/>
      <c r="AC6" s="5"/>
      <c r="AD6" s="5"/>
    </row>
    <row r="7" spans="1:30" ht="17" thickTop="1" x14ac:dyDescent="0.2"/>
    <row r="8" spans="1:30" x14ac:dyDescent="0.2">
      <c r="A8" t="s">
        <v>30</v>
      </c>
      <c r="B8" s="3" t="s">
        <v>39</v>
      </c>
      <c r="C8" s="6">
        <v>45400.425000000003</v>
      </c>
      <c r="D8" s="3">
        <v>0.12790000000000001</v>
      </c>
      <c r="E8" s="3">
        <v>450</v>
      </c>
      <c r="F8" s="3">
        <v>13</v>
      </c>
      <c r="G8" s="19">
        <v>0.59484680751784336</v>
      </c>
      <c r="H8" s="8" t="s">
        <v>28</v>
      </c>
      <c r="I8" s="16">
        <v>2.2895658024372949E-3</v>
      </c>
      <c r="J8" s="10">
        <v>27.721358254125402</v>
      </c>
      <c r="K8" s="8" t="s">
        <v>28</v>
      </c>
      <c r="L8" s="11">
        <v>0.3180735260924426</v>
      </c>
      <c r="M8" s="10">
        <v>89.821427634078489</v>
      </c>
      <c r="N8" s="8" t="s">
        <v>28</v>
      </c>
      <c r="O8" s="11">
        <v>0.34396323170461818</v>
      </c>
      <c r="P8" s="10">
        <v>46.602516654330124</v>
      </c>
      <c r="Q8" s="8" t="s">
        <v>28</v>
      </c>
      <c r="R8" s="11">
        <v>0.56399900310430051</v>
      </c>
      <c r="S8" s="10">
        <v>150.99925980754995</v>
      </c>
      <c r="T8" s="8" t="s">
        <v>28</v>
      </c>
      <c r="U8" s="11">
        <v>0.81984673932277186</v>
      </c>
      <c r="V8" s="12">
        <v>202.98050469648243</v>
      </c>
      <c r="W8" s="8" t="s">
        <v>28</v>
      </c>
      <c r="X8" s="13">
        <v>2.4874563588672909</v>
      </c>
      <c r="Z8" s="15">
        <v>93.650557496823382</v>
      </c>
      <c r="AA8" s="12">
        <v>319.69166450229125</v>
      </c>
      <c r="AB8" s="8" t="s">
        <v>28</v>
      </c>
      <c r="AC8" s="13">
        <v>2.9962149492379333</v>
      </c>
      <c r="AD8" s="15">
        <v>42.540173437832493</v>
      </c>
    </row>
    <row r="9" spans="1:30" x14ac:dyDescent="0.2">
      <c r="E9" s="3">
        <v>850</v>
      </c>
      <c r="F9" s="3">
        <v>14</v>
      </c>
      <c r="G9" s="19">
        <v>1.1729621726332602</v>
      </c>
      <c r="H9" s="8" t="s">
        <v>28</v>
      </c>
      <c r="I9" s="16">
        <v>4.2991000951918745E-3</v>
      </c>
      <c r="J9" s="10">
        <v>18.034733705352231</v>
      </c>
      <c r="K9" s="8" t="s">
        <v>28</v>
      </c>
      <c r="L9" s="11">
        <v>0.21160871627910846</v>
      </c>
      <c r="M9" s="10">
        <v>135.17244256697106</v>
      </c>
      <c r="N9" s="8" t="s">
        <v>28</v>
      </c>
      <c r="O9" s="11">
        <v>0.45324596865941369</v>
      </c>
      <c r="P9" s="10">
        <v>15.375375375375375</v>
      </c>
      <c r="Q9" s="8" t="s">
        <v>28</v>
      </c>
      <c r="R9" s="11">
        <v>0.18900212596401045</v>
      </c>
      <c r="S9" s="10">
        <v>115.24024024024025</v>
      </c>
      <c r="T9" s="8" t="s">
        <v>28</v>
      </c>
      <c r="U9" s="11">
        <v>0.57246310717426341</v>
      </c>
      <c r="V9" s="12">
        <v>113.86973132549188</v>
      </c>
      <c r="W9" s="8" t="s">
        <v>28</v>
      </c>
      <c r="X9" s="13">
        <v>1.6574725520105449</v>
      </c>
      <c r="Z9" s="15">
        <v>80.754941406249998</v>
      </c>
      <c r="AC9" s="14"/>
      <c r="AD9" s="3"/>
    </row>
    <row r="10" spans="1:30" x14ac:dyDescent="0.2">
      <c r="E10" s="3">
        <v>1100</v>
      </c>
      <c r="F10" s="3">
        <v>10</v>
      </c>
      <c r="G10" s="21">
        <v>7.0950121808604938E-2</v>
      </c>
      <c r="H10" s="8" t="s">
        <v>28</v>
      </c>
      <c r="I10" s="22">
        <v>7.4613427092504615E-4</v>
      </c>
      <c r="J10" s="7">
        <v>0.57336011306420109</v>
      </c>
      <c r="K10" s="8" t="s">
        <v>28</v>
      </c>
      <c r="L10" s="9">
        <v>2.6321200705711825E-2</v>
      </c>
      <c r="M10" s="10">
        <v>7.5714179882137929</v>
      </c>
      <c r="N10" s="8" t="s">
        <v>28</v>
      </c>
      <c r="O10" s="11">
        <v>0.26743889776931018</v>
      </c>
      <c r="P10" s="10">
        <v>8.0811716519796466</v>
      </c>
      <c r="Q10" s="8" t="s">
        <v>28</v>
      </c>
      <c r="R10" s="11">
        <v>0.38059135073591582</v>
      </c>
      <c r="S10" s="12">
        <v>106.71465806131314</v>
      </c>
      <c r="T10" s="8" t="s">
        <v>28</v>
      </c>
      <c r="U10" s="13">
        <v>3.9329072434169561</v>
      </c>
      <c r="V10" s="10">
        <v>2.8414284803169587</v>
      </c>
      <c r="W10" s="8" t="s">
        <v>28</v>
      </c>
      <c r="X10" s="11">
        <v>0.20651785418990304</v>
      </c>
      <c r="Z10" s="15">
        <v>63.384022423590842</v>
      </c>
      <c r="AC10" s="14"/>
      <c r="AD10" s="3"/>
    </row>
    <row r="11" spans="1:30" x14ac:dyDescent="0.2">
      <c r="Z11" s="3"/>
      <c r="AC11" s="14"/>
      <c r="AD11" s="3"/>
    </row>
    <row r="12" spans="1:30" x14ac:dyDescent="0.2">
      <c r="B12" s="3" t="s">
        <v>40</v>
      </c>
      <c r="C12" s="6">
        <v>45400.550694444442</v>
      </c>
      <c r="D12" s="3">
        <v>0.125</v>
      </c>
      <c r="E12" s="3">
        <v>450</v>
      </c>
      <c r="F12" s="3">
        <v>14</v>
      </c>
      <c r="G12" s="19">
        <v>0.49577905645084502</v>
      </c>
      <c r="H12" s="8" t="s">
        <v>28</v>
      </c>
      <c r="I12" s="16">
        <v>1.9593399655473006E-3</v>
      </c>
      <c r="J12" s="10">
        <v>27.62449200863767</v>
      </c>
      <c r="K12" s="8" t="s">
        <v>28</v>
      </c>
      <c r="L12" s="11">
        <v>0.31455111716561607</v>
      </c>
      <c r="M12" s="10">
        <v>79.756144125671455</v>
      </c>
      <c r="N12" s="8" t="s">
        <v>28</v>
      </c>
      <c r="O12" s="11">
        <v>0.37733805628630029</v>
      </c>
      <c r="P12" s="10">
        <v>55.719360568383657</v>
      </c>
      <c r="Q12" s="8" t="s">
        <v>28</v>
      </c>
      <c r="R12" s="11">
        <v>0.67158592285969665</v>
      </c>
      <c r="S12" s="10">
        <v>160.87033747779751</v>
      </c>
      <c r="T12" s="8" t="s">
        <v>28</v>
      </c>
      <c r="U12" s="11">
        <v>0.99170260558798939</v>
      </c>
      <c r="V12" s="12">
        <v>209.25985424479697</v>
      </c>
      <c r="W12" s="8" t="s">
        <v>28</v>
      </c>
      <c r="X12" s="13">
        <v>2.5168363441012302</v>
      </c>
      <c r="Z12" s="15">
        <v>94.689458080969075</v>
      </c>
      <c r="AA12" s="12">
        <v>319.56478475965343</v>
      </c>
      <c r="AB12" s="8" t="s">
        <v>28</v>
      </c>
      <c r="AC12" s="13">
        <v>3.0004385578026862</v>
      </c>
      <c r="AD12" s="15">
        <v>43.893571391379396</v>
      </c>
    </row>
    <row r="13" spans="1:30" x14ac:dyDescent="0.2">
      <c r="E13" s="3">
        <v>850</v>
      </c>
      <c r="F13" s="3">
        <v>15</v>
      </c>
      <c r="G13" s="19">
        <v>1.2865598605234185</v>
      </c>
      <c r="H13" s="8" t="s">
        <v>28</v>
      </c>
      <c r="I13" s="16">
        <v>4.7834313226305328E-3</v>
      </c>
      <c r="J13" s="10">
        <v>17.242191696816242</v>
      </c>
      <c r="K13" s="8" t="s">
        <v>28</v>
      </c>
      <c r="L13" s="11">
        <v>0.20183403150716461</v>
      </c>
      <c r="M13" s="10">
        <v>145.56354890110956</v>
      </c>
      <c r="N13" s="8" t="s">
        <v>28</v>
      </c>
      <c r="O13" s="11">
        <v>0.54861519035324413</v>
      </c>
      <c r="P13" s="10">
        <v>13.401779603011635</v>
      </c>
      <c r="Q13" s="8" t="s">
        <v>28</v>
      </c>
      <c r="R13" s="11">
        <v>0.16460190382057369</v>
      </c>
      <c r="S13" s="10">
        <v>113.14168377823408</v>
      </c>
      <c r="T13" s="8" t="s">
        <v>28</v>
      </c>
      <c r="U13" s="11">
        <v>0.59899070159584988</v>
      </c>
      <c r="V13" s="12">
        <v>107.48208855621958</v>
      </c>
      <c r="W13" s="8" t="s">
        <v>28</v>
      </c>
      <c r="X13" s="13">
        <v>1.6186377857105223</v>
      </c>
      <c r="Z13" s="15">
        <v>77.920842696629222</v>
      </c>
      <c r="AC13" s="14"/>
      <c r="AD13" s="3"/>
    </row>
    <row r="14" spans="1:30" x14ac:dyDescent="0.2">
      <c r="E14" s="3">
        <v>1100</v>
      </c>
      <c r="F14" s="3">
        <v>12</v>
      </c>
      <c r="G14" s="21">
        <v>7.1901172218848119E-2</v>
      </c>
      <c r="H14" s="8" t="s">
        <v>28</v>
      </c>
      <c r="I14" s="22">
        <v>7.6762096537868845E-4</v>
      </c>
      <c r="J14" s="7">
        <v>0.56561081342518249</v>
      </c>
      <c r="K14" s="8" t="s">
        <v>28</v>
      </c>
      <c r="L14" s="9">
        <v>2.734269929449154E-2</v>
      </c>
      <c r="M14" s="10">
        <v>7.7096725385917368</v>
      </c>
      <c r="N14" s="8" t="s">
        <v>28</v>
      </c>
      <c r="O14" s="11">
        <v>0.3940694986887267</v>
      </c>
      <c r="P14" s="10">
        <v>7.8665033680342926</v>
      </c>
      <c r="Q14" s="8" t="s">
        <v>28</v>
      </c>
      <c r="R14" s="11">
        <v>0.389444922043023</v>
      </c>
      <c r="S14" s="12">
        <v>107.22596448254745</v>
      </c>
      <c r="T14" s="8" t="s">
        <v>28</v>
      </c>
      <c r="U14" s="13">
        <v>5.5989855773025257</v>
      </c>
      <c r="V14" s="10">
        <v>2.8228419586368876</v>
      </c>
      <c r="W14" s="8" t="s">
        <v>28</v>
      </c>
      <c r="X14" s="11">
        <v>0.21949504511572218</v>
      </c>
      <c r="Z14" s="15">
        <v>62.3848123929628</v>
      </c>
      <c r="AC14" s="14"/>
      <c r="AD14" s="3"/>
    </row>
    <row r="15" spans="1:30" x14ac:dyDescent="0.2">
      <c r="Z15" s="3"/>
      <c r="AC15" s="14"/>
      <c r="AD15" s="3"/>
    </row>
    <row r="16" spans="1:30" x14ac:dyDescent="0.2">
      <c r="B16" s="3" t="s">
        <v>41</v>
      </c>
      <c r="C16" s="6">
        <v>45400.599305555559</v>
      </c>
      <c r="D16" s="3">
        <v>0.13250000000000001</v>
      </c>
      <c r="E16" s="3">
        <v>450</v>
      </c>
      <c r="F16" s="3">
        <v>14</v>
      </c>
      <c r="G16" s="19">
        <v>0.81341228142743438</v>
      </c>
      <c r="H16" s="8" t="s">
        <v>28</v>
      </c>
      <c r="I16" s="16">
        <v>3.0565703462537884E-3</v>
      </c>
      <c r="J16" s="10">
        <v>36.615440794362584</v>
      </c>
      <c r="K16" s="8" t="s">
        <v>28</v>
      </c>
      <c r="L16" s="11">
        <v>0.4101845195289584</v>
      </c>
      <c r="M16" s="10">
        <v>120.64250574381131</v>
      </c>
      <c r="N16" s="8" t="s">
        <v>28</v>
      </c>
      <c r="O16" s="11">
        <v>0.41899054184602497</v>
      </c>
      <c r="P16" s="10">
        <v>45.014615134784016</v>
      </c>
      <c r="Q16" s="8" t="s">
        <v>28</v>
      </c>
      <c r="R16" s="11">
        <v>0.53189000333205438</v>
      </c>
      <c r="S16" s="10">
        <v>148.31655299339613</v>
      </c>
      <c r="T16" s="8" t="s">
        <v>28</v>
      </c>
      <c r="U16" s="11">
        <v>0.75891261867447346</v>
      </c>
      <c r="V16" s="12">
        <v>258.17776493297208</v>
      </c>
      <c r="W16" s="8" t="s">
        <v>28</v>
      </c>
      <c r="X16" s="13">
        <v>3.0964846783310085</v>
      </c>
      <c r="Z16" s="15">
        <v>93.426579365079348</v>
      </c>
      <c r="AA16" s="12">
        <v>325.9163249527781</v>
      </c>
      <c r="AB16" s="8" t="s">
        <v>28</v>
      </c>
      <c r="AC16" s="13">
        <v>3.2814298004618574</v>
      </c>
      <c r="AD16" s="15">
        <v>40.534497025067481</v>
      </c>
    </row>
    <row r="17" spans="2:30" x14ac:dyDescent="0.2">
      <c r="E17" s="3">
        <v>850</v>
      </c>
      <c r="F17" s="3">
        <v>15</v>
      </c>
      <c r="G17" s="19">
        <v>0.93343836560905102</v>
      </c>
      <c r="H17" s="8" t="s">
        <v>28</v>
      </c>
      <c r="I17" s="16">
        <v>3.6624246816679648E-3</v>
      </c>
      <c r="J17" s="10">
        <v>11.254096521211011</v>
      </c>
      <c r="K17" s="8" t="s">
        <v>28</v>
      </c>
      <c r="L17" s="11">
        <v>0.1406321764035523</v>
      </c>
      <c r="M17" s="10">
        <v>103.91106334138492</v>
      </c>
      <c r="N17" s="8" t="s">
        <v>28</v>
      </c>
      <c r="O17" s="11">
        <v>0.62311413915562686</v>
      </c>
      <c r="P17" s="10">
        <v>12.056603773584907</v>
      </c>
      <c r="Q17" s="8" t="s">
        <v>28</v>
      </c>
      <c r="R17" s="11">
        <v>0.15791238901215848</v>
      </c>
      <c r="S17" s="10">
        <v>111.32075471698113</v>
      </c>
      <c r="T17" s="8" t="s">
        <v>28</v>
      </c>
      <c r="U17" s="11">
        <v>0.79774236207872629</v>
      </c>
      <c r="V17" s="12">
        <v>64.090961489613804</v>
      </c>
      <c r="W17" s="8" t="s">
        <v>28</v>
      </c>
      <c r="X17" s="13">
        <v>1.0645216026106601</v>
      </c>
      <c r="Z17" s="15">
        <v>75.457433489827864</v>
      </c>
      <c r="AC17" s="14"/>
      <c r="AD17" s="3"/>
    </row>
    <row r="18" spans="2:30" x14ac:dyDescent="0.2">
      <c r="E18" s="3">
        <v>1100</v>
      </c>
      <c r="F18" s="3">
        <v>12</v>
      </c>
      <c r="G18" s="19">
        <v>6.8229060912631395E-2</v>
      </c>
      <c r="H18" s="8" t="s">
        <v>28</v>
      </c>
      <c r="I18" s="16">
        <v>1.2108280685966463E-3</v>
      </c>
      <c r="J18" s="7">
        <v>0.68519659649094578</v>
      </c>
      <c r="K18" s="8" t="s">
        <v>28</v>
      </c>
      <c r="L18" s="9">
        <v>2.830255572705179E-2</v>
      </c>
      <c r="M18" s="10">
        <v>7.5458805234942998</v>
      </c>
      <c r="N18" s="8" t="s">
        <v>28</v>
      </c>
      <c r="O18" s="11">
        <v>0.58877065211906743</v>
      </c>
      <c r="P18" s="10">
        <v>10.042591636551368</v>
      </c>
      <c r="Q18" s="8" t="s">
        <v>28</v>
      </c>
      <c r="R18" s="11">
        <v>0.4514816094683492</v>
      </c>
      <c r="S18" s="12">
        <v>110.59628291171914</v>
      </c>
      <c r="T18" s="8" t="s">
        <v>28</v>
      </c>
      <c r="U18" s="13">
        <v>8.8497126126843391</v>
      </c>
      <c r="V18" s="10">
        <v>3.6475985301922225</v>
      </c>
      <c r="W18" s="8" t="s">
        <v>28</v>
      </c>
      <c r="X18" s="11">
        <v>0.21530891712998945</v>
      </c>
      <c r="Z18" s="15">
        <v>70.535494152422572</v>
      </c>
      <c r="AC18" s="14"/>
      <c r="AD18" s="3"/>
    </row>
    <row r="19" spans="2:30" x14ac:dyDescent="0.2">
      <c r="Z19" s="3"/>
      <c r="AC19" s="14"/>
      <c r="AD19" s="3"/>
    </row>
    <row r="20" spans="2:30" x14ac:dyDescent="0.2">
      <c r="B20" s="3" t="s">
        <v>42</v>
      </c>
      <c r="C20" s="6">
        <v>45405.604166666664</v>
      </c>
      <c r="D20" s="3">
        <v>0.12379999999999999</v>
      </c>
      <c r="E20" s="3">
        <v>450</v>
      </c>
      <c r="F20" s="3">
        <v>15</v>
      </c>
      <c r="G20" s="19">
        <v>0.58516018296907024</v>
      </c>
      <c r="H20" s="8" t="s">
        <v>28</v>
      </c>
      <c r="I20" s="16">
        <v>2.1442664342056976E-3</v>
      </c>
      <c r="J20" s="10">
        <v>24.850594978761713</v>
      </c>
      <c r="K20" s="8" t="s">
        <v>28</v>
      </c>
      <c r="L20" s="11">
        <v>0.2848748219571019</v>
      </c>
      <c r="M20" s="10">
        <v>85.568118854935364</v>
      </c>
      <c r="N20" s="8" t="s">
        <v>28</v>
      </c>
      <c r="O20" s="11">
        <v>0.31384663538025076</v>
      </c>
      <c r="P20" s="10">
        <v>42.468021068472531</v>
      </c>
      <c r="Q20" s="8" t="s">
        <v>28</v>
      </c>
      <c r="R20" s="11">
        <v>0.51110003529877457</v>
      </c>
      <c r="S20" s="10">
        <v>146.23024830699774</v>
      </c>
      <c r="T20" s="8" t="s">
        <v>28</v>
      </c>
      <c r="U20" s="11">
        <v>0.75815332597356089</v>
      </c>
      <c r="V20" s="12">
        <v>186.74560579447686</v>
      </c>
      <c r="W20" s="8" t="s">
        <v>28</v>
      </c>
      <c r="X20" s="13">
        <v>2.3016597053753434</v>
      </c>
      <c r="Z20" s="15">
        <v>93.032404323175058</v>
      </c>
      <c r="AA20" s="12">
        <v>320.71082421794597</v>
      </c>
      <c r="AB20" s="8" t="s">
        <v>28</v>
      </c>
      <c r="AC20" s="13">
        <v>2.9799025487913755</v>
      </c>
      <c r="AD20" s="15">
        <v>47.89945389142332</v>
      </c>
    </row>
    <row r="21" spans="2:30" x14ac:dyDescent="0.2">
      <c r="E21" s="3">
        <v>850</v>
      </c>
      <c r="F21" s="3">
        <v>15</v>
      </c>
      <c r="G21" s="19">
        <v>1.3393959944258176</v>
      </c>
      <c r="H21" s="8" t="s">
        <v>28</v>
      </c>
      <c r="I21" s="16">
        <v>4.8124911962768527E-3</v>
      </c>
      <c r="J21" s="10">
        <v>20.060118838277528</v>
      </c>
      <c r="K21" s="8" t="s">
        <v>28</v>
      </c>
      <c r="L21" s="11">
        <v>0.2329192902864094</v>
      </c>
      <c r="M21" s="10">
        <v>154.36957121817608</v>
      </c>
      <c r="N21" s="8" t="s">
        <v>28</v>
      </c>
      <c r="O21" s="11">
        <v>0.41828606006065966</v>
      </c>
      <c r="P21" s="10">
        <v>14.976988823142671</v>
      </c>
      <c r="Q21" s="8" t="s">
        <v>28</v>
      </c>
      <c r="R21" s="11">
        <v>0.18203458797882771</v>
      </c>
      <c r="S21" s="10">
        <v>115.25312294543062</v>
      </c>
      <c r="T21" s="8" t="s">
        <v>28</v>
      </c>
      <c r="U21" s="11">
        <v>0.51866496307030496</v>
      </c>
      <c r="V21" s="12">
        <v>130.02298942464893</v>
      </c>
      <c r="W21" s="8" t="s">
        <v>28</v>
      </c>
      <c r="X21" s="13">
        <v>1.8849288367485266</v>
      </c>
      <c r="Z21" s="15">
        <v>80.243024582967521</v>
      </c>
      <c r="AC21" s="14"/>
      <c r="AD21" s="3"/>
    </row>
    <row r="22" spans="2:30" x14ac:dyDescent="0.2">
      <c r="E22" s="3">
        <v>1100</v>
      </c>
      <c r="F22" s="3">
        <v>12</v>
      </c>
      <c r="G22" s="21">
        <v>7.9483157433842391E-2</v>
      </c>
      <c r="H22" s="8" t="s">
        <v>28</v>
      </c>
      <c r="I22" s="22">
        <v>3.780425380716656E-4</v>
      </c>
      <c r="J22" s="7">
        <v>0.72323861290067315</v>
      </c>
      <c r="K22" s="8" t="s">
        <v>28</v>
      </c>
      <c r="L22" s="9">
        <v>2.1134453560959644E-2</v>
      </c>
      <c r="M22" s="10">
        <v>8.4546620266155639</v>
      </c>
      <c r="N22" s="8" t="s">
        <v>28</v>
      </c>
      <c r="O22" s="11">
        <v>0.27016876468760076</v>
      </c>
      <c r="P22" s="10">
        <v>9.0992687790826512</v>
      </c>
      <c r="Q22" s="8" t="s">
        <v>28</v>
      </c>
      <c r="R22" s="11">
        <v>0.26939756454967057</v>
      </c>
      <c r="S22" s="12">
        <v>106.3704852647906</v>
      </c>
      <c r="T22" s="8" t="s">
        <v>28</v>
      </c>
      <c r="U22" s="13">
        <v>3.4365146946435021</v>
      </c>
      <c r="V22" s="10">
        <v>3.9422289988201418</v>
      </c>
      <c r="W22" s="8" t="s">
        <v>28</v>
      </c>
      <c r="X22" s="11">
        <v>0.17095344787008537</v>
      </c>
      <c r="Z22" s="15">
        <v>67.480903445756738</v>
      </c>
      <c r="AC22" s="14"/>
      <c r="AD22" s="3"/>
    </row>
    <row r="23" spans="2:30" x14ac:dyDescent="0.2">
      <c r="Z23" s="3"/>
      <c r="AC23" s="14"/>
      <c r="AD23" s="3"/>
    </row>
    <row r="24" spans="2:30" x14ac:dyDescent="0.2">
      <c r="B24" s="3" t="s">
        <v>43</v>
      </c>
      <c r="C24" s="6">
        <v>45405.643750000003</v>
      </c>
      <c r="D24" s="3">
        <v>0.1013</v>
      </c>
      <c r="E24" s="3">
        <v>450</v>
      </c>
      <c r="F24" s="3">
        <v>15</v>
      </c>
      <c r="G24" s="19">
        <v>0.37953956186556698</v>
      </c>
      <c r="H24" s="8" t="s">
        <v>28</v>
      </c>
      <c r="I24" s="16">
        <v>1.4107247751940564E-3</v>
      </c>
      <c r="J24" s="10">
        <v>23.29192902864094</v>
      </c>
      <c r="K24" s="8" t="s">
        <v>28</v>
      </c>
      <c r="L24" s="11">
        <v>0.26946428290223545</v>
      </c>
      <c r="M24" s="10">
        <v>63.72037748629333</v>
      </c>
      <c r="N24" s="8" t="s">
        <v>28</v>
      </c>
      <c r="O24" s="11">
        <v>0.29147933869490178</v>
      </c>
      <c r="P24" s="10">
        <v>61.368909512761014</v>
      </c>
      <c r="Q24" s="8" t="s">
        <v>28</v>
      </c>
      <c r="R24" s="11">
        <v>0.74572023416616662</v>
      </c>
      <c r="S24" s="10">
        <v>167.88863109048722</v>
      </c>
      <c r="T24" s="8" t="s">
        <v>28</v>
      </c>
      <c r="U24" s="11">
        <v>0.9895508240213573</v>
      </c>
      <c r="V24" s="12">
        <v>218.84374595341288</v>
      </c>
      <c r="W24" s="8" t="s">
        <v>28</v>
      </c>
      <c r="X24" s="13">
        <v>2.6603811822556112</v>
      </c>
      <c r="Z24" s="15">
        <v>95.178340264650274</v>
      </c>
      <c r="AA24" s="12">
        <v>319.08362257745927</v>
      </c>
      <c r="AB24" s="8" t="s">
        <v>28</v>
      </c>
      <c r="AC24" s="13">
        <v>3.068813015197049</v>
      </c>
      <c r="AD24" s="15">
        <v>39.04591721041453</v>
      </c>
    </row>
    <row r="25" spans="2:30" x14ac:dyDescent="0.2">
      <c r="E25" s="3">
        <v>850</v>
      </c>
      <c r="F25" s="3">
        <v>15</v>
      </c>
      <c r="G25" s="19">
        <v>0.91758752543833122</v>
      </c>
      <c r="H25" s="8" t="s">
        <v>28</v>
      </c>
      <c r="I25" s="16">
        <v>3.3339600492413839E-3</v>
      </c>
      <c r="J25" s="10">
        <v>12.654254069624589</v>
      </c>
      <c r="K25" s="8" t="s">
        <v>28</v>
      </c>
      <c r="L25" s="11">
        <v>0.15392927010232274</v>
      </c>
      <c r="M25" s="10">
        <v>104.43942468040891</v>
      </c>
      <c r="N25" s="8" t="s">
        <v>28</v>
      </c>
      <c r="O25" s="11">
        <v>0.34308262947291157</v>
      </c>
      <c r="P25" s="10">
        <v>13.790786948176585</v>
      </c>
      <c r="Q25" s="8" t="s">
        <v>28</v>
      </c>
      <c r="R25" s="11">
        <v>0.1750778791724025</v>
      </c>
      <c r="S25" s="10">
        <v>113.81957773512475</v>
      </c>
      <c r="T25" s="8" t="s">
        <v>28</v>
      </c>
      <c r="U25" s="11">
        <v>0.55751549852669047</v>
      </c>
      <c r="V25" s="12">
        <v>98.115622723125043</v>
      </c>
      <c r="W25" s="8" t="s">
        <v>28</v>
      </c>
      <c r="X25" s="13">
        <v>1.5226561859519057</v>
      </c>
      <c r="Z25" s="15">
        <v>78.543646485734172</v>
      </c>
      <c r="AC25" s="14"/>
      <c r="AD25" s="3"/>
    </row>
    <row r="26" spans="2:30" x14ac:dyDescent="0.2">
      <c r="E26" s="3">
        <v>1100</v>
      </c>
      <c r="F26" s="3">
        <v>12</v>
      </c>
      <c r="G26" s="21">
        <v>3.9591876337531071E-2</v>
      </c>
      <c r="H26" s="8" t="s">
        <v>28</v>
      </c>
      <c r="I26" s="22">
        <v>3.8147688677532158E-4</v>
      </c>
      <c r="J26" s="7">
        <v>0.33233928224609044</v>
      </c>
      <c r="K26" s="8" t="s">
        <v>28</v>
      </c>
      <c r="L26" s="9">
        <v>1.4811729537305885E-2</v>
      </c>
      <c r="M26" s="10">
        <v>4.2400997456675285</v>
      </c>
      <c r="N26" s="8" t="s">
        <v>28</v>
      </c>
      <c r="O26" s="11">
        <v>0.42497863702163019</v>
      </c>
      <c r="P26" s="10">
        <v>8.3941281138790043</v>
      </c>
      <c r="Q26" s="8" t="s">
        <v>28</v>
      </c>
      <c r="R26" s="11">
        <v>0.382753188884082</v>
      </c>
      <c r="S26" s="17">
        <v>107.09519572953735</v>
      </c>
      <c r="T26" s="8" t="s">
        <v>28</v>
      </c>
      <c r="U26" s="18">
        <v>10.783470737807862</v>
      </c>
      <c r="V26" s="10">
        <v>2.1242539009213819</v>
      </c>
      <c r="W26" s="8" t="s">
        <v>28</v>
      </c>
      <c r="X26" s="11">
        <v>0.14664046755734475</v>
      </c>
      <c r="Z26" s="15">
        <v>64.749167991520935</v>
      </c>
      <c r="AC26" s="14"/>
      <c r="AD26" s="3"/>
    </row>
    <row r="27" spans="2:30" x14ac:dyDescent="0.2">
      <c r="Z27" s="3"/>
      <c r="AC27" s="14"/>
      <c r="AD27" s="3"/>
    </row>
    <row r="28" spans="2:30" x14ac:dyDescent="0.2">
      <c r="B28" s="3" t="s">
        <v>44</v>
      </c>
      <c r="C28" s="6">
        <v>45405.691666666666</v>
      </c>
      <c r="D28" s="3">
        <v>7.7700000000000005E-2</v>
      </c>
      <c r="E28" s="3">
        <v>450</v>
      </c>
      <c r="F28" s="3">
        <v>15</v>
      </c>
      <c r="G28" s="19">
        <v>0.3135824547107387</v>
      </c>
      <c r="H28" s="8" t="s">
        <v>28</v>
      </c>
      <c r="I28" s="16">
        <v>1.1791263882552068E-3</v>
      </c>
      <c r="J28" s="10">
        <v>18.21085415169356</v>
      </c>
      <c r="K28" s="8" t="s">
        <v>28</v>
      </c>
      <c r="L28" s="11">
        <v>0.21108035494008445</v>
      </c>
      <c r="M28" s="10">
        <v>51.127765572888208</v>
      </c>
      <c r="N28" s="8" t="s">
        <v>28</v>
      </c>
      <c r="O28" s="11">
        <v>0.27351505316808605</v>
      </c>
      <c r="P28" s="10">
        <v>58.073574838528508</v>
      </c>
      <c r="Q28" s="8" t="s">
        <v>28</v>
      </c>
      <c r="R28" s="11">
        <v>0.70765963253274355</v>
      </c>
      <c r="S28" s="12">
        <v>163.04408873911825</v>
      </c>
      <c r="T28" s="8" t="s">
        <v>28</v>
      </c>
      <c r="U28" s="13">
        <v>1.0661335841453168</v>
      </c>
      <c r="V28" s="12">
        <v>222.43196484175652</v>
      </c>
      <c r="W28" s="8" t="s">
        <v>28</v>
      </c>
      <c r="X28" s="13">
        <v>2.7169779771677387</v>
      </c>
      <c r="Z28" s="15">
        <v>94.904739361702127</v>
      </c>
      <c r="AA28" s="12">
        <v>326.00899501660251</v>
      </c>
      <c r="AB28" s="8" t="s">
        <v>28</v>
      </c>
      <c r="AC28" s="13">
        <v>3.1564144325542562</v>
      </c>
      <c r="AD28" s="15">
        <v>42.12920462120519</v>
      </c>
    </row>
    <row r="29" spans="2:30" x14ac:dyDescent="0.2">
      <c r="E29" s="3">
        <v>850</v>
      </c>
      <c r="F29" s="3">
        <v>15</v>
      </c>
      <c r="G29" s="19">
        <v>0.74657457204089939</v>
      </c>
      <c r="H29" s="8" t="s">
        <v>28</v>
      </c>
      <c r="I29" s="16">
        <v>2.7122548736564877E-3</v>
      </c>
      <c r="J29" s="10">
        <v>9.9331931736510324</v>
      </c>
      <c r="K29" s="8" t="s">
        <v>28</v>
      </c>
      <c r="L29" s="11">
        <v>0.12310819199258993</v>
      </c>
      <c r="M29" s="10">
        <v>84.308857663594836</v>
      </c>
      <c r="N29" s="8" t="s">
        <v>28</v>
      </c>
      <c r="O29" s="11">
        <v>0.337182594520477</v>
      </c>
      <c r="P29" s="10">
        <v>13.305024769992922</v>
      </c>
      <c r="Q29" s="8" t="s">
        <v>28</v>
      </c>
      <c r="R29" s="11">
        <v>0.17183579335973337</v>
      </c>
      <c r="S29" s="10">
        <v>112.92757725878745</v>
      </c>
      <c r="T29" s="8" t="s">
        <v>28</v>
      </c>
      <c r="U29" s="11">
        <v>0.6101557976890909</v>
      </c>
      <c r="V29" s="12">
        <v>99.408996331814805</v>
      </c>
      <c r="W29" s="8" t="s">
        <v>28</v>
      </c>
      <c r="X29" s="13">
        <v>1.587767212044003</v>
      </c>
      <c r="Z29" s="15">
        <v>77.760281914893611</v>
      </c>
      <c r="AC29" s="14"/>
      <c r="AD29" s="3"/>
    </row>
    <row r="30" spans="2:30" x14ac:dyDescent="0.2">
      <c r="E30" s="3">
        <v>1100</v>
      </c>
      <c r="F30" s="3">
        <v>12</v>
      </c>
      <c r="G30" s="19">
        <v>4.6108332852160289E-2</v>
      </c>
      <c r="H30" s="8" t="s">
        <v>28</v>
      </c>
      <c r="I30" s="16">
        <v>1.0303046110967827E-3</v>
      </c>
      <c r="J30" s="7">
        <v>0.46029078651306693</v>
      </c>
      <c r="K30" s="8" t="s">
        <v>28</v>
      </c>
      <c r="L30" s="9">
        <v>1.8783245602302882E-2</v>
      </c>
      <c r="M30" s="10">
        <v>5.0687464457034874</v>
      </c>
      <c r="N30" s="8" t="s">
        <v>28</v>
      </c>
      <c r="O30" s="11">
        <v>0.61959173022880021</v>
      </c>
      <c r="P30" s="10">
        <v>9.982811306340718</v>
      </c>
      <c r="Q30" s="8" t="s">
        <v>28</v>
      </c>
      <c r="R30" s="11">
        <v>0.46444776534923554</v>
      </c>
      <c r="S30" s="17">
        <v>109.93124522536286</v>
      </c>
      <c r="T30" s="8" t="s">
        <v>28</v>
      </c>
      <c r="U30" s="18">
        <v>13.660415562427646</v>
      </c>
      <c r="V30" s="10">
        <v>4.1680338430312043</v>
      </c>
      <c r="W30" s="8" t="s">
        <v>28</v>
      </c>
      <c r="X30" s="11">
        <v>0.24490410772448137</v>
      </c>
      <c r="Z30" s="15">
        <v>70.359051080925951</v>
      </c>
      <c r="AC30" s="14"/>
      <c r="AD30" s="3"/>
    </row>
    <row r="31" spans="2:30" x14ac:dyDescent="0.2">
      <c r="Z31" s="3"/>
      <c r="AC31" s="14"/>
      <c r="AD31" s="3"/>
    </row>
    <row r="32" spans="2:30" x14ac:dyDescent="0.2">
      <c r="B32" s="3" t="s">
        <v>45</v>
      </c>
      <c r="C32" s="6">
        <v>45622.444444444445</v>
      </c>
      <c r="D32" s="3">
        <v>0.1197</v>
      </c>
      <c r="E32" s="3">
        <v>450</v>
      </c>
      <c r="F32" s="3">
        <v>15</v>
      </c>
      <c r="G32" s="19">
        <v>0.61721410420319223</v>
      </c>
      <c r="H32" s="8" t="s">
        <v>28</v>
      </c>
      <c r="I32" s="16">
        <v>6.6573528717022885E-3</v>
      </c>
      <c r="J32" s="10">
        <v>24.929849179615314</v>
      </c>
      <c r="K32" s="8" t="s">
        <v>28</v>
      </c>
      <c r="L32" s="11">
        <v>0.40252328011311056</v>
      </c>
      <c r="M32" s="10">
        <v>88.764704956030499</v>
      </c>
      <c r="N32" s="8" t="s">
        <v>28</v>
      </c>
      <c r="O32" s="11">
        <v>0.90349788973102485</v>
      </c>
      <c r="P32" s="10">
        <v>40.39092595234699</v>
      </c>
      <c r="Q32" s="8" t="s">
        <v>28</v>
      </c>
      <c r="R32" s="11">
        <v>0.78429324243811549</v>
      </c>
      <c r="S32" s="12">
        <v>143.81509487801398</v>
      </c>
      <c r="T32" s="8" t="s">
        <v>28</v>
      </c>
      <c r="U32" s="13">
        <v>2.1328508899402325</v>
      </c>
      <c r="V32" s="12">
        <v>193.01180154785357</v>
      </c>
      <c r="W32" s="8" t="s">
        <v>28</v>
      </c>
      <c r="X32" s="13">
        <v>3.3667921440307174</v>
      </c>
      <c r="Z32" s="15">
        <v>92.674097138820215</v>
      </c>
      <c r="AA32" s="12">
        <v>319.67102248120523</v>
      </c>
      <c r="AB32" s="8" t="s">
        <v>28</v>
      </c>
      <c r="AC32" s="13">
        <v>4.2243368918651019</v>
      </c>
      <c r="AD32" s="15">
        <v>48.431009813481751</v>
      </c>
    </row>
    <row r="33" spans="2:30" x14ac:dyDescent="0.2">
      <c r="E33" s="3">
        <v>850</v>
      </c>
      <c r="F33" s="3">
        <v>15</v>
      </c>
      <c r="G33" s="19">
        <v>1.2627836002673387</v>
      </c>
      <c r="H33" s="8" t="s">
        <v>28</v>
      </c>
      <c r="I33" s="16">
        <v>8.9116945848713158E-3</v>
      </c>
      <c r="J33" s="10">
        <v>18.369362553400759</v>
      </c>
      <c r="K33" s="8" t="s">
        <v>28</v>
      </c>
      <c r="L33" s="11">
        <v>0.30063760190465094</v>
      </c>
      <c r="M33" s="12">
        <v>144.6829466694029</v>
      </c>
      <c r="N33" s="8" t="s">
        <v>28</v>
      </c>
      <c r="O33" s="13">
        <v>1.1984996373527532</v>
      </c>
      <c r="P33" s="10">
        <v>14.546722454672246</v>
      </c>
      <c r="Q33" s="8" t="s">
        <v>28</v>
      </c>
      <c r="R33" s="11">
        <v>0.2592656944215232</v>
      </c>
      <c r="S33" s="12">
        <v>114.57461645746164</v>
      </c>
      <c r="T33" s="8" t="s">
        <v>28</v>
      </c>
      <c r="U33" s="13">
        <v>1.2468240788182663</v>
      </c>
      <c r="V33" s="12">
        <v>122.24549607526903</v>
      </c>
      <c r="W33" s="8" t="s">
        <v>28</v>
      </c>
      <c r="X33" s="13">
        <v>2.5212352855356968</v>
      </c>
      <c r="Z33" s="15">
        <v>79.65864813039309</v>
      </c>
      <c r="AC33" s="14"/>
      <c r="AD33" s="3"/>
    </row>
    <row r="34" spans="2:30" x14ac:dyDescent="0.2">
      <c r="E34" s="3">
        <v>1100</v>
      </c>
      <c r="F34" s="3">
        <v>10</v>
      </c>
      <c r="G34" s="19">
        <v>7.9174946652745062E-2</v>
      </c>
      <c r="H34" s="8" t="s">
        <v>28</v>
      </c>
      <c r="I34" s="16">
        <v>7.5758209993723258E-3</v>
      </c>
      <c r="J34" s="7">
        <v>0.7626015326579606</v>
      </c>
      <c r="K34" s="8" t="s">
        <v>28</v>
      </c>
      <c r="L34" s="9">
        <v>4.1124124220700643E-2</v>
      </c>
      <c r="M34" s="12">
        <v>9.6425944371878369</v>
      </c>
      <c r="N34" s="8" t="s">
        <v>28</v>
      </c>
      <c r="O34" s="13">
        <v>1.1659173547796071</v>
      </c>
      <c r="P34" s="12">
        <v>9.6318540762985219</v>
      </c>
      <c r="Q34" s="8" t="s">
        <v>28</v>
      </c>
      <c r="R34" s="13">
        <v>1.0579074274954507</v>
      </c>
      <c r="S34" s="17">
        <v>121.78845512178846</v>
      </c>
      <c r="T34" s="8" t="s">
        <v>28</v>
      </c>
      <c r="U34" s="18">
        <v>18.778954290162932</v>
      </c>
      <c r="V34" s="10">
        <v>4.4137248580826061</v>
      </c>
      <c r="W34" s="8" t="s">
        <v>28</v>
      </c>
      <c r="X34" s="11">
        <v>0.3912869405376162</v>
      </c>
      <c r="Z34" s="15">
        <v>69.279019630484996</v>
      </c>
      <c r="AC34" s="14"/>
      <c r="AD34" s="3"/>
    </row>
    <row r="35" spans="2:30" x14ac:dyDescent="0.2">
      <c r="Z35" s="3"/>
      <c r="AC35" s="14"/>
      <c r="AD35" s="3"/>
    </row>
    <row r="36" spans="2:30" x14ac:dyDescent="0.2">
      <c r="B36" s="3" t="s">
        <v>46</v>
      </c>
      <c r="C36" s="6">
        <v>45629.375</v>
      </c>
      <c r="D36" s="3">
        <v>0.13070000000000001</v>
      </c>
      <c r="E36" s="3">
        <v>450</v>
      </c>
      <c r="F36" s="3">
        <v>15</v>
      </c>
      <c r="G36" s="19">
        <v>0.74516560847016888</v>
      </c>
      <c r="H36" s="8" t="s">
        <v>28</v>
      </c>
      <c r="I36" s="16">
        <v>9.5016980801147736E-3</v>
      </c>
      <c r="J36" s="10">
        <v>25.845675500590232</v>
      </c>
      <c r="K36" s="8" t="s">
        <v>28</v>
      </c>
      <c r="L36" s="11">
        <v>0.44479218723502989</v>
      </c>
      <c r="M36" s="12">
        <v>102.67822021699561</v>
      </c>
      <c r="N36" s="8" t="s">
        <v>28</v>
      </c>
      <c r="O36" s="13">
        <v>1.1368574811332874</v>
      </c>
      <c r="P36" s="10">
        <v>34.684471756086033</v>
      </c>
      <c r="Q36" s="8" t="s">
        <v>28</v>
      </c>
      <c r="R36" s="11">
        <v>0.74289523269302549</v>
      </c>
      <c r="S36" s="12">
        <v>137.79248404632474</v>
      </c>
      <c r="T36" s="8" t="s">
        <v>28</v>
      </c>
      <c r="U36" s="13">
        <v>2.3269443358205004</v>
      </c>
      <c r="V36" s="12">
        <v>180.87781534144608</v>
      </c>
      <c r="W36" s="8" t="s">
        <v>28</v>
      </c>
      <c r="X36" s="13">
        <v>3.4099456709937512</v>
      </c>
      <c r="Z36" s="15">
        <v>91.468804770017044</v>
      </c>
      <c r="AA36" s="12">
        <v>312.0257150358899</v>
      </c>
      <c r="AB36" s="8" t="s">
        <v>28</v>
      </c>
      <c r="AC36" s="13">
        <v>4.8378025073024356</v>
      </c>
      <c r="AD36" s="15">
        <v>53.447792666448436</v>
      </c>
    </row>
    <row r="37" spans="2:30" x14ac:dyDescent="0.2">
      <c r="E37" s="3">
        <v>850</v>
      </c>
      <c r="F37" s="3">
        <v>15</v>
      </c>
      <c r="G37" s="7">
        <v>1.5269642697793344</v>
      </c>
      <c r="H37" s="8" t="s">
        <v>28</v>
      </c>
      <c r="I37" s="9">
        <v>1.2865598605234183E-2</v>
      </c>
      <c r="J37" s="10">
        <v>21.019975270837779</v>
      </c>
      <c r="K37" s="8" t="s">
        <v>28</v>
      </c>
      <c r="L37" s="11">
        <v>0.44532054857405384</v>
      </c>
      <c r="M37" s="12">
        <v>174.53536232425839</v>
      </c>
      <c r="N37" s="8" t="s">
        <v>28</v>
      </c>
      <c r="O37" s="13">
        <v>1.7022041138889581</v>
      </c>
      <c r="P37" s="10">
        <v>13.765859284890427</v>
      </c>
      <c r="Q37" s="8" t="s">
        <v>28</v>
      </c>
      <c r="R37" s="11">
        <v>0.31385555192452291</v>
      </c>
      <c r="S37" s="12">
        <v>114.30219146482122</v>
      </c>
      <c r="T37" s="8" t="s">
        <v>28</v>
      </c>
      <c r="U37" s="13">
        <v>1.4731572602790712</v>
      </c>
      <c r="V37" s="12">
        <v>126.25622032563679</v>
      </c>
      <c r="W37" s="8" t="s">
        <v>28</v>
      </c>
      <c r="X37" s="13">
        <v>3.41962364087065</v>
      </c>
      <c r="Z37" s="15">
        <v>78.504792626728118</v>
      </c>
      <c r="AC37" s="14"/>
      <c r="AD37" s="3"/>
    </row>
    <row r="38" spans="2:30" x14ac:dyDescent="0.2">
      <c r="E38" s="3">
        <v>1100</v>
      </c>
      <c r="F38" s="3">
        <v>10</v>
      </c>
      <c r="G38" s="19">
        <v>8.8676644732859841E-2</v>
      </c>
      <c r="H38" s="8" t="s">
        <v>28</v>
      </c>
      <c r="I38" s="16">
        <v>9.0702029865785145E-3</v>
      </c>
      <c r="J38" s="7">
        <v>0.90173668526761153</v>
      </c>
      <c r="K38" s="8" t="s">
        <v>28</v>
      </c>
      <c r="L38" s="9">
        <v>2.6338812750345959E-2</v>
      </c>
      <c r="M38" s="12">
        <v>10.57603280279689</v>
      </c>
      <c r="N38" s="8" t="s">
        <v>28</v>
      </c>
      <c r="O38" s="13">
        <v>1.0928273695479549</v>
      </c>
      <c r="P38" s="12">
        <v>10.168818272095333</v>
      </c>
      <c r="Q38" s="8" t="s">
        <v>28</v>
      </c>
      <c r="R38" s="13">
        <v>1.0816862115573163</v>
      </c>
      <c r="S38" s="17">
        <v>119.26514399205561</v>
      </c>
      <c r="T38" s="8" t="s">
        <v>28</v>
      </c>
      <c r="U38" s="18">
        <v>17.340357616969008</v>
      </c>
      <c r="V38" s="10">
        <v>4.8916793688070328</v>
      </c>
      <c r="W38" s="8" t="s">
        <v>28</v>
      </c>
      <c r="X38" s="11">
        <v>0.28771127077551972</v>
      </c>
      <c r="Z38" s="15">
        <v>70.901240234374995</v>
      </c>
      <c r="AC38" s="14"/>
      <c r="AD38" s="3"/>
    </row>
    <row r="39" spans="2:30" x14ac:dyDescent="0.2">
      <c r="Z39" s="3"/>
      <c r="AC39" s="14"/>
      <c r="AD39" s="3"/>
    </row>
    <row r="40" spans="2:30" x14ac:dyDescent="0.2">
      <c r="B40" s="3" t="s">
        <v>47</v>
      </c>
      <c r="C40" s="6">
        <v>45635.398611111108</v>
      </c>
      <c r="D40" s="3">
        <v>9.8699999999999996E-2</v>
      </c>
      <c r="E40" s="3">
        <v>450</v>
      </c>
      <c r="F40" s="3">
        <v>15</v>
      </c>
      <c r="G40" s="19">
        <v>0.4421503805399099</v>
      </c>
      <c r="H40" s="8" t="s">
        <v>28</v>
      </c>
      <c r="I40" s="16">
        <v>2.3785066278396668E-3</v>
      </c>
      <c r="J40" s="10">
        <v>18.39578062035196</v>
      </c>
      <c r="K40" s="8" t="s">
        <v>28</v>
      </c>
      <c r="L40" s="11">
        <v>0.2227923646217829</v>
      </c>
      <c r="M40" s="10">
        <v>64.019782245073586</v>
      </c>
      <c r="N40" s="8" t="s">
        <v>28</v>
      </c>
      <c r="O40" s="11">
        <v>0.42251295077285161</v>
      </c>
      <c r="P40" s="10">
        <v>41.605257916749657</v>
      </c>
      <c r="Q40" s="8" t="s">
        <v>28</v>
      </c>
      <c r="R40" s="11">
        <v>0.55135324557696574</v>
      </c>
      <c r="S40" s="12">
        <v>144.79187412865963</v>
      </c>
      <c r="T40" s="8" t="s">
        <v>28</v>
      </c>
      <c r="U40" s="13">
        <v>1.2328106236710532</v>
      </c>
      <c r="V40" s="12">
        <v>173.12520409659945</v>
      </c>
      <c r="W40" s="8" t="s">
        <v>28</v>
      </c>
      <c r="X40" s="13">
        <v>2.2583941436328399</v>
      </c>
      <c r="Z40" s="15">
        <v>92.887918142651969</v>
      </c>
      <c r="AA40" s="12">
        <v>320.32340653373814</v>
      </c>
      <c r="AB40" s="8" t="s">
        <v>28</v>
      </c>
      <c r="AC40" s="13">
        <v>3.1384164315967795</v>
      </c>
      <c r="AD40" s="15">
        <v>47.920892663737447</v>
      </c>
    </row>
    <row r="41" spans="2:30" x14ac:dyDescent="0.2">
      <c r="E41" s="3">
        <v>850</v>
      </c>
      <c r="F41" s="3">
        <v>15</v>
      </c>
      <c r="G41" s="19">
        <v>1.0945885740113683</v>
      </c>
      <c r="H41" s="8" t="s">
        <v>28</v>
      </c>
      <c r="I41" s="16">
        <v>5.73095932394689E-3</v>
      </c>
      <c r="J41" s="10">
        <v>17.206967607547977</v>
      </c>
      <c r="K41" s="8" t="s">
        <v>28</v>
      </c>
      <c r="L41" s="11">
        <v>0.21336992074252173</v>
      </c>
      <c r="M41" s="10">
        <v>127.2470224816112</v>
      </c>
      <c r="N41" s="8" t="s">
        <v>28</v>
      </c>
      <c r="O41" s="11">
        <v>0.74877607762016607</v>
      </c>
      <c r="P41" s="10">
        <v>15.720032180209172</v>
      </c>
      <c r="Q41" s="8" t="s">
        <v>28</v>
      </c>
      <c r="R41" s="11">
        <v>0.21159527760566435</v>
      </c>
      <c r="S41" s="10">
        <v>116.2510056315366</v>
      </c>
      <c r="T41" s="8" t="s">
        <v>28</v>
      </c>
      <c r="U41" s="11">
        <v>0.91565117452137179</v>
      </c>
      <c r="V41" s="12">
        <v>141.52056754861536</v>
      </c>
      <c r="W41" s="8" t="s">
        <v>28</v>
      </c>
      <c r="X41" s="13">
        <v>2.1686194338681011</v>
      </c>
      <c r="Z41" s="15">
        <v>81.176883316274285</v>
      </c>
      <c r="AC41" s="14"/>
      <c r="AD41" s="3"/>
    </row>
    <row r="42" spans="2:30" x14ac:dyDescent="0.2">
      <c r="E42" s="3">
        <v>1100</v>
      </c>
      <c r="F42" s="3">
        <v>10</v>
      </c>
      <c r="G42" s="21">
        <v>6.1703798375685098E-2</v>
      </c>
      <c r="H42" s="8" t="s">
        <v>28</v>
      </c>
      <c r="I42" s="22">
        <v>6.3394554660561864E-4</v>
      </c>
      <c r="J42" s="7">
        <v>0.7429641028909022</v>
      </c>
      <c r="K42" s="8" t="s">
        <v>28</v>
      </c>
      <c r="L42" s="9">
        <v>2.1178483672544979E-2</v>
      </c>
      <c r="M42" s="10">
        <v>7.1504901214580139</v>
      </c>
      <c r="N42" s="8" t="s">
        <v>28</v>
      </c>
      <c r="O42" s="11">
        <v>0.22340878618397758</v>
      </c>
      <c r="P42" s="10">
        <v>12.040816326530612</v>
      </c>
      <c r="Q42" s="8" t="s">
        <v>28</v>
      </c>
      <c r="R42" s="11">
        <v>0.3648412532588341</v>
      </c>
      <c r="S42" s="12">
        <v>115.88411588411589</v>
      </c>
      <c r="T42" s="8" t="s">
        <v>28</v>
      </c>
      <c r="U42" s="13">
        <v>3.8113949267714493</v>
      </c>
      <c r="V42" s="10">
        <v>5.6776348885233032</v>
      </c>
      <c r="W42" s="8" t="s">
        <v>28</v>
      </c>
      <c r="X42" s="11">
        <v>0.21541434764460471</v>
      </c>
      <c r="Z42" s="15">
        <v>75.425254237288129</v>
      </c>
      <c r="AC42" s="14"/>
      <c r="AD42" s="3"/>
    </row>
    <row r="43" spans="2:30" x14ac:dyDescent="0.2">
      <c r="Z43" s="3"/>
      <c r="AC43" s="14"/>
      <c r="AD43" s="3"/>
    </row>
    <row r="44" spans="2:30" x14ac:dyDescent="0.2">
      <c r="B44" s="3" t="s">
        <v>48</v>
      </c>
      <c r="C44" s="6">
        <v>45642.459027777775</v>
      </c>
      <c r="D44" s="3">
        <v>0.10639999999999999</v>
      </c>
      <c r="E44" s="3">
        <v>450</v>
      </c>
      <c r="F44" s="3">
        <v>15</v>
      </c>
      <c r="G44" s="21">
        <v>0.20253851329252995</v>
      </c>
      <c r="H44" s="8" t="s">
        <v>28</v>
      </c>
      <c r="I44" s="22">
        <v>6.1289915326782972E-4</v>
      </c>
      <c r="J44" s="10">
        <v>12.222758976088329</v>
      </c>
      <c r="K44" s="8" t="s">
        <v>28</v>
      </c>
      <c r="L44" s="11">
        <v>0.11474247079137674</v>
      </c>
      <c r="M44" s="10">
        <v>33.938410009974362</v>
      </c>
      <c r="N44" s="8" t="s">
        <v>28</v>
      </c>
      <c r="O44" s="11">
        <v>0.28866141155344049</v>
      </c>
      <c r="P44" s="10">
        <v>60.347826086956516</v>
      </c>
      <c r="Q44" s="8" t="s">
        <v>28</v>
      </c>
      <c r="R44" s="11">
        <v>0.59522779723338248</v>
      </c>
      <c r="S44" s="12">
        <v>167.56521739130434</v>
      </c>
      <c r="T44" s="8" t="s">
        <v>28</v>
      </c>
      <c r="U44" s="13">
        <v>1.512733113450963</v>
      </c>
      <c r="V44" s="12">
        <v>109.2429277749599</v>
      </c>
      <c r="W44" s="8" t="s">
        <v>28</v>
      </c>
      <c r="X44" s="13">
        <v>1.0785413733716662</v>
      </c>
      <c r="Z44" s="15">
        <v>95.096757925072041</v>
      </c>
      <c r="AA44" s="12">
        <v>320.0867398789959</v>
      </c>
      <c r="AB44" s="8" t="s">
        <v>28</v>
      </c>
      <c r="AC44" s="11">
        <v>2.9005277467207642</v>
      </c>
      <c r="AD44" s="15">
        <v>48.542954864055048</v>
      </c>
    </row>
    <row r="45" spans="2:30" x14ac:dyDescent="0.2">
      <c r="E45" s="3">
        <v>850</v>
      </c>
      <c r="F45" s="3">
        <v>15</v>
      </c>
      <c r="G45" s="19">
        <v>1.4758893403403486</v>
      </c>
      <c r="H45" s="8" t="s">
        <v>28</v>
      </c>
      <c r="I45" s="16">
        <v>3.8491123547897753E-3</v>
      </c>
      <c r="J45" s="10">
        <v>26.400454906565425</v>
      </c>
      <c r="K45" s="8" t="s">
        <v>28</v>
      </c>
      <c r="L45" s="11">
        <v>0.28425840039490724</v>
      </c>
      <c r="M45" s="12">
        <v>175.68014522547705</v>
      </c>
      <c r="N45" s="8" t="s">
        <v>28</v>
      </c>
      <c r="O45" s="13">
        <v>1.1298126632796344</v>
      </c>
      <c r="P45" s="10">
        <v>17.887828162291171</v>
      </c>
      <c r="Q45" s="8" t="s">
        <v>28</v>
      </c>
      <c r="R45" s="11">
        <v>0.19817078989409409</v>
      </c>
      <c r="S45" s="10">
        <v>119.03341288782816</v>
      </c>
      <c r="T45" s="8" t="s">
        <v>28</v>
      </c>
      <c r="U45" s="11">
        <v>0.8260644370806387</v>
      </c>
      <c r="V45" s="12">
        <v>207.07987169641291</v>
      </c>
      <c r="W45" s="8" t="s">
        <v>28</v>
      </c>
      <c r="X45" s="13">
        <v>2.6737451480796484</v>
      </c>
      <c r="Z45" s="15">
        <v>83.458025350233498</v>
      </c>
      <c r="AC45" s="14"/>
      <c r="AD45" s="3"/>
    </row>
    <row r="46" spans="2:30" x14ac:dyDescent="0.2">
      <c r="E46" s="3">
        <v>1100</v>
      </c>
      <c r="F46" s="3">
        <v>10</v>
      </c>
      <c r="G46" s="19">
        <v>6.7084278011412743E-2</v>
      </c>
      <c r="H46" s="8" t="s">
        <v>28</v>
      </c>
      <c r="I46" s="16">
        <v>1.1632755480844872E-3</v>
      </c>
      <c r="J46" s="7">
        <v>0.59898563800686455</v>
      </c>
      <c r="K46" s="8" t="s">
        <v>28</v>
      </c>
      <c r="L46" s="9">
        <v>3.3621393206559963E-2</v>
      </c>
      <c r="M46" s="10">
        <v>7.4983280029821406</v>
      </c>
      <c r="N46" s="8" t="s">
        <v>28</v>
      </c>
      <c r="O46" s="11">
        <v>0.5146239442093673</v>
      </c>
      <c r="P46" s="10">
        <v>8.9288527172486205</v>
      </c>
      <c r="Q46" s="8" t="s">
        <v>28</v>
      </c>
      <c r="R46" s="11">
        <v>0.52455257263292732</v>
      </c>
      <c r="S46" s="12">
        <v>111.77474402730375</v>
      </c>
      <c r="T46" s="8" t="s">
        <v>28</v>
      </c>
      <c r="U46" s="13">
        <v>7.9123736498537598</v>
      </c>
      <c r="V46" s="10">
        <v>3.7639404076230671</v>
      </c>
      <c r="W46" s="8" t="s">
        <v>28</v>
      </c>
      <c r="X46" s="11">
        <v>0.31764224930436152</v>
      </c>
      <c r="Z46" s="15">
        <v>66.860244045868868</v>
      </c>
      <c r="AC46" s="14"/>
      <c r="AD46" s="3"/>
    </row>
    <row r="47" spans="2:30" x14ac:dyDescent="0.2">
      <c r="Z47" s="3"/>
      <c r="AC47" s="14"/>
      <c r="AD47" s="3"/>
    </row>
    <row r="48" spans="2:30" x14ac:dyDescent="0.2">
      <c r="B48" s="3" t="s">
        <v>49</v>
      </c>
      <c r="C48" s="6">
        <v>45647.40625</v>
      </c>
      <c r="D48" s="3">
        <v>5.7799999999999997E-2</v>
      </c>
      <c r="E48" s="3">
        <v>450</v>
      </c>
      <c r="F48" s="3">
        <v>15</v>
      </c>
      <c r="G48" s="19">
        <v>0.28874947177661114</v>
      </c>
      <c r="H48" s="8" t="s">
        <v>28</v>
      </c>
      <c r="I48" s="16">
        <v>2.8672408664368585E-3</v>
      </c>
      <c r="J48" s="10">
        <v>11.157230275723279</v>
      </c>
      <c r="K48" s="8" t="s">
        <v>28</v>
      </c>
      <c r="L48" s="11">
        <v>0.13526050279014173</v>
      </c>
      <c r="M48" s="10">
        <v>41.30905068935904</v>
      </c>
      <c r="N48" s="8" t="s">
        <v>28</v>
      </c>
      <c r="O48" s="11">
        <v>0.44628921102893115</v>
      </c>
      <c r="P48" s="10">
        <v>38.639829216224456</v>
      </c>
      <c r="Q48" s="8" t="s">
        <v>28</v>
      </c>
      <c r="R48" s="11">
        <v>0.60551488118708263</v>
      </c>
      <c r="S48" s="12">
        <v>143.06190911863374</v>
      </c>
      <c r="T48" s="8" t="s">
        <v>28</v>
      </c>
      <c r="U48" s="13">
        <v>2.0992660285888363</v>
      </c>
      <c r="V48" s="12">
        <v>178.24949115460703</v>
      </c>
      <c r="W48" s="8" t="s">
        <v>28</v>
      </c>
      <c r="X48" s="13">
        <v>2.344746101845113</v>
      </c>
      <c r="Z48" s="15">
        <v>92.342098658247821</v>
      </c>
      <c r="AA48" s="12">
        <v>316.6539951425782</v>
      </c>
      <c r="AB48" s="8" t="s">
        <v>28</v>
      </c>
      <c r="AC48" s="11">
        <v>3.2411075981591355</v>
      </c>
      <c r="AD48" s="15">
        <v>48.002170180528083</v>
      </c>
    </row>
    <row r="49" spans="5:30" x14ac:dyDescent="0.2">
      <c r="E49" s="3">
        <v>850</v>
      </c>
      <c r="F49" s="3">
        <v>15</v>
      </c>
      <c r="G49" s="19">
        <v>0.60832002166295518</v>
      </c>
      <c r="H49" s="8" t="s">
        <v>28</v>
      </c>
      <c r="I49" s="16">
        <v>5.4403605874836945E-3</v>
      </c>
      <c r="J49" s="10">
        <v>9.5016980801147746</v>
      </c>
      <c r="K49" s="8" t="s">
        <v>28</v>
      </c>
      <c r="L49" s="11">
        <v>0.1206425057438113</v>
      </c>
      <c r="M49" s="10">
        <v>71.293556678970532</v>
      </c>
      <c r="N49" s="8" t="s">
        <v>28</v>
      </c>
      <c r="O49" s="11">
        <v>0.66582334739339943</v>
      </c>
      <c r="P49" s="10">
        <v>15.619571511291257</v>
      </c>
      <c r="Q49" s="8" t="s">
        <v>28</v>
      </c>
      <c r="R49" s="11">
        <v>0.24257859459126149</v>
      </c>
      <c r="S49" s="12">
        <v>117.19745222929936</v>
      </c>
      <c r="T49" s="8" t="s">
        <v>28</v>
      </c>
      <c r="U49" s="13">
        <v>1.5154408958698933</v>
      </c>
      <c r="V49" s="12">
        <v>133.2470438756763</v>
      </c>
      <c r="W49" s="8" t="s">
        <v>28</v>
      </c>
      <c r="X49" s="13">
        <v>2.1057403711020228</v>
      </c>
      <c r="Z49" s="15">
        <v>81.055818350324373</v>
      </c>
      <c r="AD49" s="3"/>
    </row>
    <row r="50" spans="5:30" x14ac:dyDescent="0.2">
      <c r="E50" s="3">
        <v>1100</v>
      </c>
      <c r="F50" s="3">
        <v>10</v>
      </c>
      <c r="G50" s="19">
        <v>4.0586956859359584E-2</v>
      </c>
      <c r="H50" s="8" t="s">
        <v>28</v>
      </c>
      <c r="I50" s="16">
        <v>2.4313427617420657E-3</v>
      </c>
      <c r="J50" s="7">
        <v>0.41819799983748901</v>
      </c>
      <c r="K50" s="8" t="s">
        <v>28</v>
      </c>
      <c r="L50" s="9">
        <v>4.3149509353625944E-2</v>
      </c>
      <c r="M50" s="10">
        <v>4.228651916655342</v>
      </c>
      <c r="N50" s="8" t="s">
        <v>28</v>
      </c>
      <c r="O50" s="11">
        <v>0.44259068165576326</v>
      </c>
      <c r="P50" s="12">
        <v>10.303753525710567</v>
      </c>
      <c r="Q50" s="8" t="s">
        <v>28</v>
      </c>
      <c r="R50" s="13">
        <v>1.2293283315044885</v>
      </c>
      <c r="S50" s="17">
        <v>104.18745931872424</v>
      </c>
      <c r="T50" s="8" t="s">
        <v>28</v>
      </c>
      <c r="U50" s="13">
        <v>12.564531360768143</v>
      </c>
      <c r="V50" s="10">
        <v>5.1574601122948787</v>
      </c>
      <c r="W50" s="8" t="s">
        <v>28</v>
      </c>
      <c r="X50" s="11">
        <v>0.75683662057153678</v>
      </c>
      <c r="Z50" s="15">
        <v>71.282309959991579</v>
      </c>
    </row>
    <row r="54" spans="5:30" x14ac:dyDescent="0.2">
      <c r="Z54" t="s">
        <v>51</v>
      </c>
      <c r="AA54" s="12">
        <f>AVERAGE(AA8:AA48)</f>
        <v>319.97609955446711</v>
      </c>
    </row>
    <row r="55" spans="5:30" x14ac:dyDescent="0.2">
      <c r="Z55" t="s">
        <v>52</v>
      </c>
      <c r="AA55" s="12">
        <f>STDEV(AA8:AA48)</f>
        <v>3.8436889994035823</v>
      </c>
    </row>
  </sheetData>
  <mergeCells count="16">
    <mergeCell ref="V3:X3"/>
    <mergeCell ref="AA3:AC3"/>
    <mergeCell ref="G4:I4"/>
    <mergeCell ref="J4:L4"/>
    <mergeCell ref="M4:O4"/>
    <mergeCell ref="P4:R4"/>
    <mergeCell ref="S4:U4"/>
    <mergeCell ref="V4:X4"/>
    <mergeCell ref="AA4:AC4"/>
    <mergeCell ref="V5:X5"/>
    <mergeCell ref="AA5:AC5"/>
    <mergeCell ref="G5:I5"/>
    <mergeCell ref="J5:L5"/>
    <mergeCell ref="M5:O5"/>
    <mergeCell ref="P5:R5"/>
    <mergeCell ref="S5:U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B7DE9-CA8C-2F42-8F01-29EB5924C00A}">
  <dimension ref="A1:AD51"/>
  <sheetViews>
    <sheetView workbookViewId="0">
      <selection activeCell="AA50" sqref="AA50"/>
    </sheetView>
  </sheetViews>
  <sheetFormatPr baseColWidth="10" defaultRowHeight="16" x14ac:dyDescent="0.2"/>
  <cols>
    <col min="1" max="1" width="18.6640625" customWidth="1"/>
    <col min="4" max="4" width="8.83203125" customWidth="1"/>
    <col min="6" max="6" width="8.5" customWidth="1"/>
    <col min="7" max="7" width="8.83203125" customWidth="1"/>
    <col min="8" max="8" width="4.33203125" customWidth="1"/>
    <col min="9" max="10" width="8.83203125" customWidth="1"/>
    <col min="11" max="11" width="4.33203125" customWidth="1"/>
    <col min="12" max="13" width="8.83203125" customWidth="1"/>
    <col min="14" max="14" width="4.33203125" customWidth="1"/>
    <col min="15" max="16" width="8.83203125" customWidth="1"/>
    <col min="17" max="17" width="4.33203125" customWidth="1"/>
    <col min="18" max="19" width="8.83203125" customWidth="1"/>
    <col min="20" max="20" width="4.33203125" customWidth="1"/>
    <col min="21" max="22" width="8.83203125" customWidth="1"/>
    <col min="23" max="23" width="4.33203125" customWidth="1"/>
    <col min="24" max="24" width="8.83203125" customWidth="1"/>
    <col min="25" max="25" width="3.83203125" customWidth="1"/>
    <col min="26" max="26" width="19.6640625" customWidth="1"/>
    <col min="27" max="27" width="8.83203125" customWidth="1"/>
    <col min="28" max="28" width="4.33203125" customWidth="1"/>
    <col min="29" max="29" width="8.83203125" customWidth="1"/>
    <col min="30" max="30" width="14.83203125" customWidth="1"/>
  </cols>
  <sheetData>
    <row r="1" spans="1:30" x14ac:dyDescent="0.2">
      <c r="A1" s="20" t="s">
        <v>60</v>
      </c>
    </row>
    <row r="3" spans="1:30" x14ac:dyDescent="0.2">
      <c r="A3" s="1"/>
      <c r="B3" s="2"/>
      <c r="C3" s="2"/>
      <c r="D3" s="2"/>
      <c r="E3" s="2" t="s">
        <v>0</v>
      </c>
      <c r="F3" s="2" t="s">
        <v>0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43" t="s">
        <v>1</v>
      </c>
      <c r="W3" s="43"/>
      <c r="X3" s="43"/>
      <c r="Y3" s="1"/>
      <c r="Z3" s="2" t="s">
        <v>2</v>
      </c>
      <c r="AA3" s="43" t="s">
        <v>3</v>
      </c>
      <c r="AB3" s="43"/>
      <c r="AC3" s="43"/>
      <c r="AD3" s="3" t="s">
        <v>4</v>
      </c>
    </row>
    <row r="4" spans="1:30" x14ac:dyDescent="0.2">
      <c r="A4" s="1"/>
      <c r="B4" s="2"/>
      <c r="C4" s="2" t="s">
        <v>5</v>
      </c>
      <c r="D4" s="2" t="s">
        <v>6</v>
      </c>
      <c r="E4" s="2" t="s">
        <v>7</v>
      </c>
      <c r="F4" s="2" t="s">
        <v>8</v>
      </c>
      <c r="G4" s="44" t="s">
        <v>9</v>
      </c>
      <c r="H4" s="43"/>
      <c r="I4" s="43"/>
      <c r="J4" s="44" t="s">
        <v>10</v>
      </c>
      <c r="K4" s="43"/>
      <c r="L4" s="43"/>
      <c r="M4" s="44" t="s">
        <v>11</v>
      </c>
      <c r="N4" s="43"/>
      <c r="O4" s="43"/>
      <c r="P4" s="45" t="s">
        <v>12</v>
      </c>
      <c r="Q4" s="43"/>
      <c r="R4" s="43"/>
      <c r="S4" s="45" t="s">
        <v>13</v>
      </c>
      <c r="T4" s="43"/>
      <c r="U4" s="43"/>
      <c r="V4" s="43" t="s">
        <v>14</v>
      </c>
      <c r="W4" s="43"/>
      <c r="X4" s="43"/>
      <c r="Y4" s="1"/>
      <c r="Z4" s="2" t="s">
        <v>15</v>
      </c>
      <c r="AA4" s="43" t="s">
        <v>16</v>
      </c>
      <c r="AB4" s="43"/>
      <c r="AC4" s="43"/>
      <c r="AD4" s="3" t="s">
        <v>17</v>
      </c>
    </row>
    <row r="5" spans="1:30" x14ac:dyDescent="0.2">
      <c r="A5" s="1" t="s">
        <v>18</v>
      </c>
      <c r="B5" s="2" t="s">
        <v>6</v>
      </c>
      <c r="C5" s="2" t="s">
        <v>19</v>
      </c>
      <c r="D5" s="2" t="s">
        <v>20</v>
      </c>
      <c r="E5" s="2" t="s">
        <v>21</v>
      </c>
      <c r="F5" s="2" t="s">
        <v>38</v>
      </c>
      <c r="G5" s="43" t="s">
        <v>23</v>
      </c>
      <c r="H5" s="43"/>
      <c r="I5" s="43"/>
      <c r="J5" s="43" t="s">
        <v>24</v>
      </c>
      <c r="K5" s="43"/>
      <c r="L5" s="43"/>
      <c r="M5" s="43" t="s">
        <v>24</v>
      </c>
      <c r="N5" s="43"/>
      <c r="O5" s="43"/>
      <c r="P5" s="43" t="s">
        <v>25</v>
      </c>
      <c r="Q5" s="43"/>
      <c r="R5" s="43"/>
      <c r="S5" s="43" t="s">
        <v>25</v>
      </c>
      <c r="T5" s="43"/>
      <c r="U5" s="43"/>
      <c r="V5" s="43" t="s">
        <v>26</v>
      </c>
      <c r="W5" s="43"/>
      <c r="X5" s="43"/>
      <c r="Y5" s="1"/>
      <c r="Z5" s="2" t="s">
        <v>27</v>
      </c>
      <c r="AA5" s="43" t="s">
        <v>26</v>
      </c>
      <c r="AB5" s="43"/>
      <c r="AC5" s="43"/>
      <c r="AD5" s="3" t="s">
        <v>26</v>
      </c>
    </row>
    <row r="6" spans="1:30" ht="17" thickBot="1" x14ac:dyDescent="0.25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4"/>
      <c r="Z6" s="5"/>
      <c r="AA6" s="5"/>
      <c r="AB6" s="5"/>
      <c r="AC6" s="5"/>
      <c r="AD6" s="5"/>
    </row>
    <row r="7" spans="1:30" ht="17" thickTop="1" x14ac:dyDescent="0.2"/>
    <row r="8" spans="1:30" x14ac:dyDescent="0.2">
      <c r="A8" t="s">
        <v>35</v>
      </c>
      <c r="B8" s="3" t="s">
        <v>53</v>
      </c>
      <c r="C8" s="6">
        <v>45420.565972222219</v>
      </c>
      <c r="D8" s="3">
        <v>0.12429999999999999</v>
      </c>
      <c r="E8" s="3">
        <v>450</v>
      </c>
      <c r="F8" s="3">
        <v>15</v>
      </c>
      <c r="G8" s="19">
        <v>0.67225174368485807</v>
      </c>
      <c r="H8" s="8" t="s">
        <v>28</v>
      </c>
      <c r="I8" s="16">
        <v>5.9898563800686458E-3</v>
      </c>
      <c r="J8" s="7">
        <v>3.220362361351226</v>
      </c>
      <c r="K8" s="8" t="s">
        <v>28</v>
      </c>
      <c r="L8" s="9">
        <v>7.6991053118112565E-2</v>
      </c>
      <c r="M8" s="10">
        <v>69.81414492970336</v>
      </c>
      <c r="N8" s="8" t="s">
        <v>28</v>
      </c>
      <c r="O8" s="11">
        <v>0.63500226928366665</v>
      </c>
      <c r="P8" s="10">
        <v>4.7904113177888394</v>
      </c>
      <c r="Q8" s="8" t="s">
        <v>28</v>
      </c>
      <c r="R8" s="11">
        <v>0.12222241331422541</v>
      </c>
      <c r="S8" s="12">
        <v>103.85119203563006</v>
      </c>
      <c r="T8" s="8" t="s">
        <v>28</v>
      </c>
      <c r="U8" s="13">
        <v>1.3223022204119532</v>
      </c>
      <c r="V8" s="10">
        <v>9.9048226209793331</v>
      </c>
      <c r="W8" s="8" t="s">
        <v>28</v>
      </c>
      <c r="X8" s="11">
        <v>0.63559792469621379</v>
      </c>
      <c r="Z8" s="15">
        <v>38.230773858353842</v>
      </c>
      <c r="AA8" s="12">
        <v>13.112197693423361</v>
      </c>
      <c r="AB8" s="8" t="s">
        <v>28</v>
      </c>
      <c r="AC8" s="13">
        <v>1.0104419476115132</v>
      </c>
      <c r="AD8" s="15">
        <v>49.458026847470848</v>
      </c>
    </row>
    <row r="9" spans="1:30" x14ac:dyDescent="0.2">
      <c r="E9" s="3">
        <v>850</v>
      </c>
      <c r="F9" s="3">
        <v>15</v>
      </c>
      <c r="G9" s="19">
        <v>1.0708123137552887</v>
      </c>
      <c r="H9" s="8" t="s">
        <v>28</v>
      </c>
      <c r="I9" s="16">
        <v>9.2991595668222432E-3</v>
      </c>
      <c r="J9" s="7">
        <v>3.5276925402168473</v>
      </c>
      <c r="K9" s="8" t="s">
        <v>28</v>
      </c>
      <c r="L9" s="9">
        <v>8.1719887102377292E-2</v>
      </c>
      <c r="M9" s="10">
        <v>108.75437561577151</v>
      </c>
      <c r="N9" s="8" t="s">
        <v>28</v>
      </c>
      <c r="O9" s="11">
        <v>0.71813111995677459</v>
      </c>
      <c r="P9" s="7">
        <v>3.294407894736842</v>
      </c>
      <c r="Q9" s="8" t="s">
        <v>28</v>
      </c>
      <c r="R9" s="9">
        <v>8.1502107851949862E-2</v>
      </c>
      <c r="S9" s="12">
        <v>101.56249999999999</v>
      </c>
      <c r="T9" s="8" t="s">
        <v>28</v>
      </c>
      <c r="U9" s="13">
        <v>1.1080011476217249</v>
      </c>
      <c r="V9" s="10">
        <v>2.8894521626303153</v>
      </c>
      <c r="W9" s="8" t="s">
        <v>28</v>
      </c>
      <c r="X9" s="11">
        <v>0.69370941990029045</v>
      </c>
      <c r="Z9" s="15">
        <v>10.181128307538692</v>
      </c>
    </row>
    <row r="10" spans="1:30" x14ac:dyDescent="0.2">
      <c r="E10" s="3">
        <v>1100</v>
      </c>
      <c r="F10" s="3">
        <v>12</v>
      </c>
      <c r="G10" s="19">
        <v>0.33454078782535701</v>
      </c>
      <c r="H10" s="8" t="s">
        <v>28</v>
      </c>
      <c r="I10" s="16">
        <v>3.1974667033268529E-3</v>
      </c>
      <c r="J10" s="7">
        <v>1.0294240088650759</v>
      </c>
      <c r="K10" s="8" t="s">
        <v>28</v>
      </c>
      <c r="L10" s="9">
        <v>4.4813847571551518E-2</v>
      </c>
      <c r="M10" s="10">
        <v>34.325874991925289</v>
      </c>
      <c r="N10" s="8" t="s">
        <v>28</v>
      </c>
      <c r="O10" s="11">
        <v>0.64046200312024781</v>
      </c>
      <c r="P10" s="10">
        <v>3.0771255593577256</v>
      </c>
      <c r="Q10" s="8" t="s">
        <v>28</v>
      </c>
      <c r="R10" s="11">
        <v>0.13714688488493421</v>
      </c>
      <c r="S10" s="12">
        <v>102.60594893392999</v>
      </c>
      <c r="T10" s="8" t="s">
        <v>28</v>
      </c>
      <c r="U10" s="13">
        <v>2.1510151550163079</v>
      </c>
      <c r="V10" s="10">
        <v>0.31792290981371391</v>
      </c>
      <c r="W10" s="8" t="s">
        <v>28</v>
      </c>
      <c r="X10" s="11">
        <v>0.36847720194934269</v>
      </c>
      <c r="Z10" s="15">
        <v>3.8388280581693848</v>
      </c>
    </row>
    <row r="12" spans="1:30" x14ac:dyDescent="0.2">
      <c r="B12" s="3" t="s">
        <v>54</v>
      </c>
      <c r="C12" s="6">
        <v>45427.57708333333</v>
      </c>
      <c r="D12" s="3">
        <v>0.1236</v>
      </c>
      <c r="E12" s="3">
        <v>450</v>
      </c>
      <c r="F12" s="3">
        <v>15</v>
      </c>
      <c r="G12" s="19">
        <v>0.65111729012389841</v>
      </c>
      <c r="H12" s="8" t="s">
        <v>28</v>
      </c>
      <c r="I12" s="16">
        <v>5.9290948260808871E-3</v>
      </c>
      <c r="J12" s="7">
        <v>3.1992279077902666</v>
      </c>
      <c r="K12" s="8" t="s">
        <v>28</v>
      </c>
      <c r="L12" s="9">
        <v>7.4076259731163566E-2</v>
      </c>
      <c r="M12" s="10">
        <v>67.489355037997797</v>
      </c>
      <c r="N12" s="8" t="s">
        <v>28</v>
      </c>
      <c r="O12" s="11">
        <v>0.60409313095076311</v>
      </c>
      <c r="P12" s="10">
        <v>4.9134433324317017</v>
      </c>
      <c r="Q12" s="8" t="s">
        <v>28</v>
      </c>
      <c r="R12" s="11">
        <v>0.12224967749616759</v>
      </c>
      <c r="S12" s="12">
        <v>103.65160941303759</v>
      </c>
      <c r="T12" s="8" t="s">
        <v>28</v>
      </c>
      <c r="U12" s="13">
        <v>1.3234940109211926</v>
      </c>
      <c r="V12" s="10">
        <v>10.295888724220479</v>
      </c>
      <c r="W12" s="8" t="s">
        <v>28</v>
      </c>
      <c r="X12" s="11">
        <v>0.61590205913848861</v>
      </c>
      <c r="Z12" s="15">
        <v>39.777467657583273</v>
      </c>
      <c r="AA12" s="10">
        <v>13.497782662391851</v>
      </c>
      <c r="AB12" s="8" t="s">
        <v>28</v>
      </c>
      <c r="AC12" s="11">
        <v>0.9513695308347746</v>
      </c>
      <c r="AD12" s="15">
        <v>44.954684081870965</v>
      </c>
    </row>
    <row r="13" spans="1:30" x14ac:dyDescent="0.2">
      <c r="E13" s="3">
        <v>850</v>
      </c>
      <c r="F13" s="3">
        <v>15</v>
      </c>
      <c r="G13" s="19">
        <v>0.96866245487731706</v>
      </c>
      <c r="H13" s="8" t="s">
        <v>28</v>
      </c>
      <c r="I13" s="16">
        <v>8.5136623761399109E-3</v>
      </c>
      <c r="J13" s="7">
        <v>3.1957054988634397</v>
      </c>
      <c r="K13" s="8" t="s">
        <v>28</v>
      </c>
      <c r="L13" s="9">
        <v>7.6445079734454455E-2</v>
      </c>
      <c r="M13" s="10">
        <v>98.62744995114501</v>
      </c>
      <c r="N13" s="8" t="s">
        <v>28</v>
      </c>
      <c r="O13" s="11">
        <v>0.65050086856170375</v>
      </c>
      <c r="P13" s="7">
        <v>3.2990909090909089</v>
      </c>
      <c r="Q13" s="8" t="s">
        <v>28</v>
      </c>
      <c r="R13" s="9">
        <v>8.4076441484014858E-2</v>
      </c>
      <c r="S13" s="12">
        <v>101.81818181818181</v>
      </c>
      <c r="T13" s="8" t="s">
        <v>28</v>
      </c>
      <c r="U13" s="13">
        <v>1.1188387186631914</v>
      </c>
      <c r="V13" s="10">
        <v>2.6653179197528996</v>
      </c>
      <c r="W13" s="8" t="s">
        <v>28</v>
      </c>
      <c r="X13" s="11">
        <v>0.65120571668291294</v>
      </c>
      <c r="Z13" s="15">
        <v>10.308624965555246</v>
      </c>
    </row>
    <row r="14" spans="1:30" x14ac:dyDescent="0.2">
      <c r="E14" s="3">
        <v>1100</v>
      </c>
      <c r="F14" s="3">
        <v>12</v>
      </c>
      <c r="G14" s="19">
        <v>0.25801645389004896</v>
      </c>
      <c r="H14" s="8" t="s">
        <v>28</v>
      </c>
      <c r="I14" s="16">
        <v>2.7025682491077147E-3</v>
      </c>
      <c r="J14" s="7">
        <v>0.82979148293717797</v>
      </c>
      <c r="K14" s="8" t="s">
        <v>28</v>
      </c>
      <c r="L14" s="9">
        <v>3.859679581570255E-2</v>
      </c>
      <c r="M14" s="10">
        <v>26.779113866199285</v>
      </c>
      <c r="N14" s="8" t="s">
        <v>28</v>
      </c>
      <c r="O14" s="11">
        <v>0.52545535165935919</v>
      </c>
      <c r="P14" s="10">
        <v>3.2160409556313994</v>
      </c>
      <c r="Q14" s="8" t="s">
        <v>28</v>
      </c>
      <c r="R14" s="11">
        <v>0.15333641030620426</v>
      </c>
      <c r="S14" s="12">
        <v>103.78839590443687</v>
      </c>
      <c r="T14" s="8" t="s">
        <v>28</v>
      </c>
      <c r="U14" s="13">
        <v>2.3085150571776967</v>
      </c>
      <c r="V14" s="10">
        <v>0.53657601841847191</v>
      </c>
      <c r="W14" s="8" t="s">
        <v>28</v>
      </c>
      <c r="X14" s="11">
        <v>0.31890398603536224</v>
      </c>
      <c r="Z14" s="15">
        <v>7.9924652446142499</v>
      </c>
    </row>
    <row r="16" spans="1:30" x14ac:dyDescent="0.2">
      <c r="B16" s="3" t="s">
        <v>46</v>
      </c>
      <c r="C16" s="6" t="s">
        <v>55</v>
      </c>
      <c r="D16" s="3">
        <v>0.1431</v>
      </c>
      <c r="E16" s="3">
        <v>450</v>
      </c>
      <c r="F16" s="3">
        <v>15</v>
      </c>
      <c r="G16" s="19">
        <v>0.96954305710902366</v>
      </c>
      <c r="H16" s="8" t="s">
        <v>28</v>
      </c>
      <c r="I16" s="16">
        <v>2.7245833049003806E-3</v>
      </c>
      <c r="J16" s="7">
        <v>4.3413690023137939</v>
      </c>
      <c r="K16" s="8" t="s">
        <v>28</v>
      </c>
      <c r="L16" s="9">
        <v>7.8901959960916007E-2</v>
      </c>
      <c r="M16" s="10">
        <v>100.74089530724098</v>
      </c>
      <c r="N16" s="8" t="s">
        <v>28</v>
      </c>
      <c r="O16" s="11">
        <v>0.72174158910677189</v>
      </c>
      <c r="P16" s="7">
        <v>4.4777475022706623</v>
      </c>
      <c r="Q16" s="8" t="s">
        <v>28</v>
      </c>
      <c r="R16" s="9">
        <v>8.2347641521064774E-2</v>
      </c>
      <c r="S16" s="10">
        <v>103.90554041780202</v>
      </c>
      <c r="T16" s="8" t="s">
        <v>28</v>
      </c>
      <c r="U16" s="11">
        <v>0.79963246228104112</v>
      </c>
      <c r="V16" s="10">
        <v>10.289944768191425</v>
      </c>
      <c r="W16" s="8" t="s">
        <v>28</v>
      </c>
      <c r="X16" s="11">
        <v>0.5542471839878701</v>
      </c>
      <c r="Z16" s="15">
        <v>33.917667342799199</v>
      </c>
      <c r="AA16" s="10">
        <v>12.659697680625069</v>
      </c>
      <c r="AB16" s="8" t="s">
        <v>28</v>
      </c>
      <c r="AC16" s="11">
        <v>0.7691505518816516</v>
      </c>
      <c r="AD16" s="15">
        <v>53.308547769377071</v>
      </c>
    </row>
    <row r="17" spans="2:30" x14ac:dyDescent="0.2">
      <c r="E17" s="3">
        <v>850</v>
      </c>
      <c r="F17" s="3">
        <v>15</v>
      </c>
      <c r="G17" s="19">
        <v>1.2909628716819515</v>
      </c>
      <c r="H17" s="8" t="s">
        <v>28</v>
      </c>
      <c r="I17" s="16">
        <v>5.8471988185321679E-3</v>
      </c>
      <c r="J17" s="7">
        <v>4.1344274778627303</v>
      </c>
      <c r="K17" s="8" t="s">
        <v>28</v>
      </c>
      <c r="L17" s="9">
        <v>6.342097272751307E-2</v>
      </c>
      <c r="M17" s="10">
        <v>131.38585297063247</v>
      </c>
      <c r="N17" s="8" t="s">
        <v>28</v>
      </c>
      <c r="O17" s="11">
        <v>0.84229603462741254</v>
      </c>
      <c r="P17" s="7">
        <v>3.2025920873124152</v>
      </c>
      <c r="Q17" s="8" t="s">
        <v>28</v>
      </c>
      <c r="R17" s="9">
        <v>5.1223650779752584E-2</v>
      </c>
      <c r="S17" s="10">
        <v>101.77353342428378</v>
      </c>
      <c r="T17" s="8" t="s">
        <v>28</v>
      </c>
      <c r="U17" s="11">
        <v>0.79886676624785247</v>
      </c>
      <c r="V17" s="10">
        <v>2.1975425615362436</v>
      </c>
      <c r="W17" s="8" t="s">
        <v>28</v>
      </c>
      <c r="X17" s="11">
        <v>0.45938980468706059</v>
      </c>
      <c r="Z17" s="15">
        <v>7.6060915867944834</v>
      </c>
    </row>
    <row r="18" spans="2:30" x14ac:dyDescent="0.2">
      <c r="E18" s="3">
        <v>1100</v>
      </c>
      <c r="F18" s="3">
        <v>10</v>
      </c>
      <c r="G18" s="19">
        <v>0.31754516475341871</v>
      </c>
      <c r="H18" s="8" t="s">
        <v>28</v>
      </c>
      <c r="I18" s="16">
        <v>2.3018942336811878E-3</v>
      </c>
      <c r="J18" s="7">
        <v>0.9642594437187838</v>
      </c>
      <c r="K18" s="8" t="s">
        <v>28</v>
      </c>
      <c r="L18" s="9">
        <v>3.8156494699849226E-2</v>
      </c>
      <c r="M18" s="10">
        <v>32.731984952536251</v>
      </c>
      <c r="N18" s="8" t="s">
        <v>28</v>
      </c>
      <c r="O18" s="11">
        <v>0.64521725517146378</v>
      </c>
      <c r="P18" s="10">
        <v>3.0366056572379363</v>
      </c>
      <c r="Q18" s="8" t="s">
        <v>28</v>
      </c>
      <c r="R18" s="11">
        <v>0.12216045135940927</v>
      </c>
      <c r="S18" s="12">
        <v>103.07820299500831</v>
      </c>
      <c r="T18" s="8" t="s">
        <v>28</v>
      </c>
      <c r="U18" s="13">
        <v>2.1649284871590626</v>
      </c>
      <c r="V18" s="10">
        <v>0.17221035089740053</v>
      </c>
      <c r="W18" s="8" t="s">
        <v>28</v>
      </c>
      <c r="X18" s="11">
        <v>0.27085722779898208</v>
      </c>
      <c r="Z18" s="15">
        <v>2.5556712328767173</v>
      </c>
    </row>
    <row r="20" spans="2:30" x14ac:dyDescent="0.2">
      <c r="B20" s="3" t="s">
        <v>47</v>
      </c>
      <c r="C20" s="6">
        <v>45642.718055555553</v>
      </c>
      <c r="D20" s="3">
        <v>0.13139999999999999</v>
      </c>
      <c r="E20" s="3">
        <v>450</v>
      </c>
      <c r="F20" s="3">
        <v>15</v>
      </c>
      <c r="G20" s="19">
        <v>0.7950076947847653</v>
      </c>
      <c r="H20" s="8" t="s">
        <v>28</v>
      </c>
      <c r="I20" s="16">
        <v>2.3124614604616675E-3</v>
      </c>
      <c r="J20" s="7">
        <v>3.9406949868872667</v>
      </c>
      <c r="K20" s="8" t="s">
        <v>28</v>
      </c>
      <c r="L20" s="9">
        <v>7.8523301001282145E-2</v>
      </c>
      <c r="M20" s="10">
        <v>83.754078257619668</v>
      </c>
      <c r="N20" s="8" t="s">
        <v>28</v>
      </c>
      <c r="O20" s="11">
        <v>0.66820097341900742</v>
      </c>
      <c r="P20" s="10">
        <v>4.9568010633584398</v>
      </c>
      <c r="Q20" s="8" t="s">
        <v>28</v>
      </c>
      <c r="R20" s="11">
        <v>9.9817275207548531E-2</v>
      </c>
      <c r="S20" s="10">
        <v>105.35002215330086</v>
      </c>
      <c r="T20" s="8" t="s">
        <v>28</v>
      </c>
      <c r="U20" s="11">
        <v>0.89461504806334669</v>
      </c>
      <c r="V20" s="10">
        <v>12.087269543524709</v>
      </c>
      <c r="W20" s="8" t="s">
        <v>28</v>
      </c>
      <c r="X20" s="11">
        <v>0.59985441710031062</v>
      </c>
      <c r="Z20" s="15">
        <v>40.304241340782127</v>
      </c>
      <c r="AA20" s="10">
        <v>14.508562449051654</v>
      </c>
      <c r="AB20" s="8" t="s">
        <v>28</v>
      </c>
      <c r="AC20" s="11">
        <v>0.77098463615727508</v>
      </c>
      <c r="AD20" s="15">
        <v>46.533792402546823</v>
      </c>
    </row>
    <row r="21" spans="2:30" x14ac:dyDescent="0.2">
      <c r="E21" s="3">
        <v>850</v>
      </c>
      <c r="F21" s="3">
        <v>15</v>
      </c>
      <c r="G21" s="19">
        <v>1.0267822021699562</v>
      </c>
      <c r="H21" s="8" t="s">
        <v>28</v>
      </c>
      <c r="I21" s="16">
        <v>4.7367594043500804E-3</v>
      </c>
      <c r="J21" s="7">
        <v>3.321631617997491</v>
      </c>
      <c r="K21" s="8" t="s">
        <v>28</v>
      </c>
      <c r="L21" s="9">
        <v>5.2853745947033244E-2</v>
      </c>
      <c r="M21" s="10">
        <v>103.82300311821425</v>
      </c>
      <c r="N21" s="8" t="s">
        <v>28</v>
      </c>
      <c r="O21" s="11">
        <v>0.73019537053115569</v>
      </c>
      <c r="P21" s="7">
        <v>3.2349914236706692</v>
      </c>
      <c r="Q21" s="8" t="s">
        <v>28</v>
      </c>
      <c r="R21" s="9">
        <v>5.3594825293409518E-2</v>
      </c>
      <c r="S21" s="10">
        <v>101.11492281303602</v>
      </c>
      <c r="T21" s="8" t="s">
        <v>28</v>
      </c>
      <c r="U21" s="11">
        <v>0.85048339468298029</v>
      </c>
      <c r="V21" s="10">
        <v>2.1566444579649242</v>
      </c>
      <c r="W21" s="8" t="s">
        <v>28</v>
      </c>
      <c r="X21" s="11">
        <v>0.41613855657731857</v>
      </c>
      <c r="Z21" s="15">
        <v>8.5314422057264103</v>
      </c>
    </row>
    <row r="22" spans="2:30" x14ac:dyDescent="0.2">
      <c r="E22" s="3">
        <v>1100</v>
      </c>
      <c r="F22" s="3">
        <v>10</v>
      </c>
      <c r="G22" s="19">
        <v>0.24463129996810787</v>
      </c>
      <c r="H22" s="8" t="s">
        <v>28</v>
      </c>
      <c r="I22" s="16">
        <v>2.1618784788398305E-3</v>
      </c>
      <c r="J22" s="7">
        <v>0.75863882261528059</v>
      </c>
      <c r="K22" s="8" t="s">
        <v>28</v>
      </c>
      <c r="L22" s="9">
        <v>3.1930636921683193E-2</v>
      </c>
      <c r="M22" s="10">
        <v>25.000297358151844</v>
      </c>
      <c r="N22" s="8" t="s">
        <v>28</v>
      </c>
      <c r="O22" s="11">
        <v>0.68264285001899649</v>
      </c>
      <c r="P22" s="10">
        <v>3.1011519078473726</v>
      </c>
      <c r="Q22" s="8" t="s">
        <v>28</v>
      </c>
      <c r="R22" s="11">
        <v>0.1333716555376713</v>
      </c>
      <c r="S22" s="12">
        <v>102.19582433405327</v>
      </c>
      <c r="T22" s="8" t="s">
        <v>28</v>
      </c>
      <c r="U22" s="13">
        <v>2.9330059655985061</v>
      </c>
      <c r="V22" s="10">
        <v>0.26464844756201994</v>
      </c>
      <c r="W22" s="8" t="s">
        <v>28</v>
      </c>
      <c r="X22" s="11">
        <v>0.24783197777034005</v>
      </c>
      <c r="Z22" s="15">
        <v>4.5838421358096442</v>
      </c>
    </row>
    <row r="24" spans="2:30" x14ac:dyDescent="0.2">
      <c r="B24" s="3" t="s">
        <v>48</v>
      </c>
      <c r="C24" s="6">
        <v>45643.375694444447</v>
      </c>
      <c r="D24" s="3">
        <v>0.13370000000000001</v>
      </c>
      <c r="E24" s="3">
        <v>450</v>
      </c>
      <c r="F24" s="3">
        <v>15</v>
      </c>
      <c r="G24" s="19">
        <v>0.70527432737385753</v>
      </c>
      <c r="H24" s="8" t="s">
        <v>28</v>
      </c>
      <c r="I24" s="16">
        <v>2.0738182556691654E-3</v>
      </c>
      <c r="J24" s="7">
        <v>3.4942296554119947</v>
      </c>
      <c r="K24" s="8" t="s">
        <v>28</v>
      </c>
      <c r="L24" s="9">
        <v>9.6778185264561029E-2</v>
      </c>
      <c r="M24" s="10">
        <v>74.0674537088465</v>
      </c>
      <c r="N24" s="8" t="s">
        <v>28</v>
      </c>
      <c r="O24" s="11">
        <v>0.58674526698614216</v>
      </c>
      <c r="P24" s="10">
        <v>4.9544262704457482</v>
      </c>
      <c r="Q24" s="8" t="s">
        <v>28</v>
      </c>
      <c r="R24" s="11">
        <v>0.13799178584135163</v>
      </c>
      <c r="S24" s="10">
        <v>105.01935322761894</v>
      </c>
      <c r="T24" s="8" t="s">
        <v>28</v>
      </c>
      <c r="U24" s="11">
        <v>0.88740188334905379</v>
      </c>
      <c r="V24" s="10">
        <v>10.525975472795439</v>
      </c>
      <c r="W24" s="8" t="s">
        <v>28</v>
      </c>
      <c r="X24" s="11">
        <v>0.72529945254245631</v>
      </c>
      <c r="Z24" s="15">
        <v>40.275627520161287</v>
      </c>
      <c r="AA24" s="10">
        <v>12.679188878366507</v>
      </c>
      <c r="AB24" s="8" t="s">
        <v>28</v>
      </c>
      <c r="AC24" s="11">
        <v>0.89204729197582355</v>
      </c>
      <c r="AD24" s="15">
        <v>41.761393069236348</v>
      </c>
    </row>
    <row r="25" spans="2:30" x14ac:dyDescent="0.2">
      <c r="E25" s="3">
        <v>850</v>
      </c>
      <c r="F25" s="3">
        <v>15</v>
      </c>
      <c r="G25" s="19">
        <v>0.98715510174315679</v>
      </c>
      <c r="H25" s="8" t="s">
        <v>28</v>
      </c>
      <c r="I25" s="16">
        <v>4.5932212405818962E-3</v>
      </c>
      <c r="J25" s="7">
        <v>3.1745710453024798</v>
      </c>
      <c r="K25" s="8" t="s">
        <v>28</v>
      </c>
      <c r="L25" s="9">
        <v>5.2510311076667648E-2</v>
      </c>
      <c r="M25" s="10">
        <v>100.6528350840703</v>
      </c>
      <c r="N25" s="8" t="s">
        <v>28</v>
      </c>
      <c r="O25" s="11">
        <v>0.73785660994700353</v>
      </c>
      <c r="P25" s="7">
        <v>3.2158786797502232</v>
      </c>
      <c r="Q25" s="8" t="s">
        <v>28</v>
      </c>
      <c r="R25" s="9">
        <v>5.5258134004803096E-2</v>
      </c>
      <c r="S25" s="10">
        <v>101.96253345227476</v>
      </c>
      <c r="T25" s="8" t="s">
        <v>28</v>
      </c>
      <c r="U25" s="11">
        <v>0.88531191684855914</v>
      </c>
      <c r="V25" s="10">
        <v>1.8966275186572854</v>
      </c>
      <c r="W25" s="8" t="s">
        <v>28</v>
      </c>
      <c r="X25" s="11">
        <v>0.40568986563906673</v>
      </c>
      <c r="Z25" s="15">
        <v>7.9878224687933388</v>
      </c>
    </row>
    <row r="26" spans="2:30" x14ac:dyDescent="0.2">
      <c r="E26" s="3">
        <v>1100</v>
      </c>
      <c r="F26" s="3">
        <v>10</v>
      </c>
      <c r="G26" s="19">
        <v>0.1945250329839994</v>
      </c>
      <c r="H26" s="8" t="s">
        <v>28</v>
      </c>
      <c r="I26" s="16">
        <v>1.699562307193838E-3</v>
      </c>
      <c r="J26" s="7">
        <v>0.60990510568002709</v>
      </c>
      <c r="K26" s="8" t="s">
        <v>28</v>
      </c>
      <c r="L26" s="9">
        <v>4.3052643108138208E-2</v>
      </c>
      <c r="M26" s="10">
        <v>19.531757499253537</v>
      </c>
      <c r="N26" s="8" t="s">
        <v>28</v>
      </c>
      <c r="O26" s="11">
        <v>0.60444537184344582</v>
      </c>
      <c r="P26" s="10">
        <v>3.1353553644182885</v>
      </c>
      <c r="Q26" s="8" t="s">
        <v>28</v>
      </c>
      <c r="R26" s="11">
        <v>0.22301070538213999</v>
      </c>
      <c r="S26" s="12">
        <v>100.4074241738343</v>
      </c>
      <c r="T26" s="8" t="s">
        <v>28</v>
      </c>
      <c r="U26" s="13">
        <v>3.2287494291449659</v>
      </c>
      <c r="V26" s="10">
        <v>0.25658588691378337</v>
      </c>
      <c r="W26" s="8" t="s">
        <v>28</v>
      </c>
      <c r="X26" s="11">
        <v>0.32419871711771042</v>
      </c>
      <c r="Z26" s="15">
        <v>5.6247328905573148</v>
      </c>
    </row>
    <row r="28" spans="2:30" x14ac:dyDescent="0.2">
      <c r="B28" s="3" t="s">
        <v>56</v>
      </c>
      <c r="C28" s="6">
        <v>45643.420138888891</v>
      </c>
      <c r="D28" s="3">
        <v>0.14879999999999999</v>
      </c>
      <c r="E28" s="3">
        <v>450</v>
      </c>
      <c r="F28" s="3">
        <v>15</v>
      </c>
      <c r="G28" s="19">
        <v>0.89821427634078488</v>
      </c>
      <c r="H28" s="8" t="s">
        <v>28</v>
      </c>
      <c r="I28" s="16">
        <v>2.5290896094615038E-3</v>
      </c>
      <c r="J28" s="7">
        <v>4.4866683705453907</v>
      </c>
      <c r="K28" s="8" t="s">
        <v>28</v>
      </c>
      <c r="L28" s="9">
        <v>6.9365037791532969E-2</v>
      </c>
      <c r="M28" s="10">
        <v>94.752800131635738</v>
      </c>
      <c r="N28" s="8" t="s">
        <v>28</v>
      </c>
      <c r="O28" s="11">
        <v>0.698317569743375</v>
      </c>
      <c r="P28" s="7">
        <v>4.9950980392156863</v>
      </c>
      <c r="Q28" s="8" t="s">
        <v>28</v>
      </c>
      <c r="R28" s="9">
        <v>7.849579685956834E-2</v>
      </c>
      <c r="S28" s="10">
        <v>105.49019607843137</v>
      </c>
      <c r="T28" s="8" t="s">
        <v>28</v>
      </c>
      <c r="U28" s="11">
        <v>0.83225911962004628</v>
      </c>
      <c r="V28" s="10">
        <v>12.290674239603552</v>
      </c>
      <c r="W28" s="8" t="s">
        <v>28</v>
      </c>
      <c r="X28" s="11">
        <v>0.46886800841802773</v>
      </c>
      <c r="Z28" s="15">
        <v>40.761923454367022</v>
      </c>
      <c r="AA28" s="10">
        <v>14.388706689434352</v>
      </c>
      <c r="AB28" s="8" t="s">
        <v>28</v>
      </c>
      <c r="AC28" s="11">
        <v>0.67844844305570473</v>
      </c>
      <c r="AD28" s="15">
        <v>43.281270646150197</v>
      </c>
    </row>
    <row r="29" spans="2:30" x14ac:dyDescent="0.2">
      <c r="E29" s="3">
        <v>850</v>
      </c>
      <c r="F29" s="3">
        <v>15</v>
      </c>
      <c r="G29" s="19">
        <v>1.0540808713528622</v>
      </c>
      <c r="H29" s="8" t="s">
        <v>28</v>
      </c>
      <c r="I29" s="16">
        <v>4.8838199770450908E-3</v>
      </c>
      <c r="J29" s="7">
        <v>3.393841000997436</v>
      </c>
      <c r="K29" s="8" t="s">
        <v>28</v>
      </c>
      <c r="L29" s="9">
        <v>5.5469134575202E-2</v>
      </c>
      <c r="M29" s="10">
        <v>106.46480981333421</v>
      </c>
      <c r="N29" s="8" t="s">
        <v>28</v>
      </c>
      <c r="O29" s="11">
        <v>0.76911798917258978</v>
      </c>
      <c r="P29" s="7">
        <v>3.2197159565580615</v>
      </c>
      <c r="Q29" s="8" t="s">
        <v>28</v>
      </c>
      <c r="R29" s="9">
        <v>5.4696828012855234E-2</v>
      </c>
      <c r="S29" s="10">
        <v>101.00250626566417</v>
      </c>
      <c r="T29" s="8" t="s">
        <v>28</v>
      </c>
      <c r="U29" s="11">
        <v>0.86683089811217129</v>
      </c>
      <c r="V29" s="10">
        <v>1.8468797222064324</v>
      </c>
      <c r="W29" s="8" t="s">
        <v>28</v>
      </c>
      <c r="X29" s="11">
        <v>0.38521976376528527</v>
      </c>
      <c r="Z29" s="15">
        <v>8.0974831344058202</v>
      </c>
    </row>
    <row r="30" spans="2:30" x14ac:dyDescent="0.2">
      <c r="E30" s="3">
        <v>1100</v>
      </c>
      <c r="F30" s="3">
        <v>10</v>
      </c>
      <c r="G30" s="19">
        <v>0.22420132819251357</v>
      </c>
      <c r="H30" s="8" t="s">
        <v>28</v>
      </c>
      <c r="I30" s="16">
        <v>1.924996478510741E-3</v>
      </c>
      <c r="J30" s="7">
        <v>0.70078325599215352</v>
      </c>
      <c r="K30" s="8" t="s">
        <v>28</v>
      </c>
      <c r="L30" s="9">
        <v>4.4787429504600317E-2</v>
      </c>
      <c r="M30" s="10">
        <v>22.675507466446284</v>
      </c>
      <c r="N30" s="8" t="s">
        <v>28</v>
      </c>
      <c r="O30" s="11">
        <v>0.6433679904848798</v>
      </c>
      <c r="P30" s="10">
        <v>3.1256873527101336</v>
      </c>
      <c r="Q30" s="8" t="s">
        <v>28</v>
      </c>
      <c r="R30" s="11">
        <v>0.20155898796341412</v>
      </c>
      <c r="S30" s="12">
        <v>101.13904163393559</v>
      </c>
      <c r="T30" s="8" t="s">
        <v>28</v>
      </c>
      <c r="U30" s="13">
        <v>2.998113921435265</v>
      </c>
      <c r="V30" s="10">
        <v>0.25115272762436797</v>
      </c>
      <c r="W30" s="8" t="s">
        <v>28</v>
      </c>
      <c r="X30" s="11">
        <v>0.30341525039364764</v>
      </c>
      <c r="Z30" s="15">
        <v>5.3328223171651219</v>
      </c>
    </row>
    <row r="32" spans="2:30" x14ac:dyDescent="0.2">
      <c r="B32" s="3" t="s">
        <v>49</v>
      </c>
      <c r="C32" s="6">
        <v>45643.499305555553</v>
      </c>
      <c r="D32" s="3">
        <v>0.13469999999999999</v>
      </c>
      <c r="E32" s="3">
        <v>450</v>
      </c>
      <c r="F32" s="3">
        <v>15</v>
      </c>
      <c r="G32" s="19">
        <v>0.78646585313721074</v>
      </c>
      <c r="H32" s="8" t="s">
        <v>28</v>
      </c>
      <c r="I32" s="16">
        <v>2.3837902412299065E-3</v>
      </c>
      <c r="J32" s="7">
        <v>3.8535153659483088</v>
      </c>
      <c r="K32" s="8" t="s">
        <v>28</v>
      </c>
      <c r="L32" s="9">
        <v>6.1016928634953914E-2</v>
      </c>
      <c r="M32" s="10">
        <v>82.970342271400739</v>
      </c>
      <c r="N32" s="8" t="s">
        <v>28</v>
      </c>
      <c r="O32" s="11">
        <v>0.66784873252632482</v>
      </c>
      <c r="P32" s="7">
        <v>4.899787257865861</v>
      </c>
      <c r="Q32" s="8" t="s">
        <v>28</v>
      </c>
      <c r="R32" s="9">
        <v>7.8992354832763109E-2</v>
      </c>
      <c r="S32" s="10">
        <v>105.49770462434219</v>
      </c>
      <c r="T32" s="8" t="s">
        <v>28</v>
      </c>
      <c r="U32" s="11">
        <v>0.90738712309207148</v>
      </c>
      <c r="V32" s="10">
        <v>11.331573173832979</v>
      </c>
      <c r="W32" s="8" t="s">
        <v>28</v>
      </c>
      <c r="X32" s="11">
        <v>0.45600059544531307</v>
      </c>
      <c r="Z32" s="15">
        <v>39.609622943327246</v>
      </c>
      <c r="AA32" s="10">
        <v>13.829850203944225</v>
      </c>
      <c r="AB32" s="8" t="s">
        <v>28</v>
      </c>
      <c r="AC32" s="11">
        <v>0.67160765353269836</v>
      </c>
      <c r="AD32" s="15">
        <v>43.530892492546762</v>
      </c>
    </row>
    <row r="33" spans="2:30" x14ac:dyDescent="0.2">
      <c r="E33" s="3">
        <v>850</v>
      </c>
      <c r="F33" s="3">
        <v>15</v>
      </c>
      <c r="G33" s="19">
        <v>0.96954305710902366</v>
      </c>
      <c r="H33" s="8" t="s">
        <v>28</v>
      </c>
      <c r="I33" s="16">
        <v>4.5201312553502446E-3</v>
      </c>
      <c r="J33" s="7">
        <v>3.1551977962049333</v>
      </c>
      <c r="K33" s="8" t="s">
        <v>28</v>
      </c>
      <c r="L33" s="9">
        <v>5.2748073679228444E-2</v>
      </c>
      <c r="M33" s="10">
        <v>97.922968165779679</v>
      </c>
      <c r="N33" s="8" t="s">
        <v>28</v>
      </c>
      <c r="O33" s="11">
        <v>0.7193639630811639</v>
      </c>
      <c r="P33" s="7">
        <v>3.2543142597638512</v>
      </c>
      <c r="Q33" s="8" t="s">
        <v>28</v>
      </c>
      <c r="R33" s="9">
        <v>5.6481002418667735E-2</v>
      </c>
      <c r="S33" s="10">
        <v>100.99909173478655</v>
      </c>
      <c r="T33" s="8" t="s">
        <v>28</v>
      </c>
      <c r="U33" s="11">
        <v>0.87876410270197236</v>
      </c>
      <c r="V33" s="10">
        <v>2.1256116571591144</v>
      </c>
      <c r="W33" s="8" t="s">
        <v>28</v>
      </c>
      <c r="X33" s="11">
        <v>0.4039894911446863</v>
      </c>
      <c r="Z33" s="15">
        <v>9.0745464694390243</v>
      </c>
    </row>
    <row r="34" spans="2:30" x14ac:dyDescent="0.2">
      <c r="E34" s="3">
        <v>1100</v>
      </c>
      <c r="F34" s="3">
        <v>10</v>
      </c>
      <c r="G34" s="19">
        <v>0.22561029176324421</v>
      </c>
      <c r="H34" s="8" t="s">
        <v>28</v>
      </c>
      <c r="I34" s="16">
        <v>1.9338025008278075E-3</v>
      </c>
      <c r="J34" s="7">
        <v>0.71777887906409199</v>
      </c>
      <c r="K34" s="8" t="s">
        <v>28</v>
      </c>
      <c r="L34" s="9">
        <v>3.7645745405459369E-2</v>
      </c>
      <c r="M34" s="10">
        <v>22.781179734251083</v>
      </c>
      <c r="N34" s="8" t="s">
        <v>28</v>
      </c>
      <c r="O34" s="11">
        <v>0.65983525221779415</v>
      </c>
      <c r="P34" s="10">
        <v>3.1814988290398127</v>
      </c>
      <c r="Q34" s="8" t="s">
        <v>28</v>
      </c>
      <c r="R34" s="11">
        <v>0.16907549071805283</v>
      </c>
      <c r="S34" s="12">
        <v>100.97580015612802</v>
      </c>
      <c r="T34" s="8" t="s">
        <v>28</v>
      </c>
      <c r="U34" s="13">
        <v>3.0500469448255996</v>
      </c>
      <c r="V34" s="10">
        <v>0.37266537295213303</v>
      </c>
      <c r="W34" s="8" t="s">
        <v>28</v>
      </c>
      <c r="X34" s="11">
        <v>0.28268850044151844</v>
      </c>
      <c r="Z34" s="15">
        <v>6.993522267206477</v>
      </c>
    </row>
    <row r="36" spans="2:30" x14ac:dyDescent="0.2">
      <c r="B36" s="3" t="s">
        <v>57</v>
      </c>
      <c r="C36" s="6">
        <v>45647.627083333333</v>
      </c>
      <c r="D36" s="3">
        <v>0.13089999999999999</v>
      </c>
      <c r="E36" s="3">
        <v>450</v>
      </c>
      <c r="F36" s="3">
        <v>15</v>
      </c>
      <c r="G36" s="19">
        <v>0.78567331112867478</v>
      </c>
      <c r="H36" s="8" t="s">
        <v>28</v>
      </c>
      <c r="I36" s="16">
        <v>6.9197723367508705E-3</v>
      </c>
      <c r="J36" s="7">
        <v>3.8394257302410022</v>
      </c>
      <c r="K36" s="8" t="s">
        <v>28</v>
      </c>
      <c r="L36" s="9">
        <v>6.850204760446045E-2</v>
      </c>
      <c r="M36" s="10">
        <v>82.477205021645005</v>
      </c>
      <c r="N36" s="8" t="s">
        <v>28</v>
      </c>
      <c r="O36" s="11">
        <v>0.78320762487989615</v>
      </c>
      <c r="P36" s="10">
        <v>4.8867966823582156</v>
      </c>
      <c r="Q36" s="8" t="s">
        <v>28</v>
      </c>
      <c r="R36" s="11">
        <v>9.7233604002055163E-2</v>
      </c>
      <c r="S36" s="12">
        <v>104.97646267652992</v>
      </c>
      <c r="T36" s="8" t="s">
        <v>28</v>
      </c>
      <c r="U36" s="13">
        <v>1.3596214772764723</v>
      </c>
      <c r="V36" s="10">
        <v>11.57080521475366</v>
      </c>
      <c r="W36" s="8" t="s">
        <v>28</v>
      </c>
      <c r="X36" s="11">
        <v>0.54619343065589787</v>
      </c>
      <c r="Z36" s="15">
        <v>39.449087155963319</v>
      </c>
      <c r="AA36" s="10">
        <v>14.013554096311299</v>
      </c>
      <c r="AB36" s="8" t="s">
        <v>28</v>
      </c>
      <c r="AC36" s="11">
        <v>0.91478156819860346</v>
      </c>
      <c r="AD36" s="15">
        <v>44.322811927121876</v>
      </c>
    </row>
    <row r="37" spans="2:30" x14ac:dyDescent="0.2">
      <c r="E37" s="3">
        <v>850</v>
      </c>
      <c r="F37" s="3">
        <v>15</v>
      </c>
      <c r="G37" s="19">
        <v>0.93255776337734442</v>
      </c>
      <c r="H37" s="8" t="s">
        <v>28</v>
      </c>
      <c r="I37" s="16">
        <v>8.1182719741036222E-3</v>
      </c>
      <c r="J37" s="7">
        <v>2.9825997587904296</v>
      </c>
      <c r="K37" s="8" t="s">
        <v>28</v>
      </c>
      <c r="L37" s="9">
        <v>8.238914479847434E-2</v>
      </c>
      <c r="M37" s="10">
        <v>95.633402363342384</v>
      </c>
      <c r="N37" s="8" t="s">
        <v>28</v>
      </c>
      <c r="O37" s="11">
        <v>0.83727660190668463</v>
      </c>
      <c r="P37" s="7">
        <v>3.1983002832861187</v>
      </c>
      <c r="Q37" s="8" t="s">
        <v>28</v>
      </c>
      <c r="R37" s="9">
        <v>9.2630886245411603E-2</v>
      </c>
      <c r="S37" s="12">
        <v>102.54957507082152</v>
      </c>
      <c r="T37" s="8" t="s">
        <v>28</v>
      </c>
      <c r="U37" s="13">
        <v>1.2661232401730331</v>
      </c>
      <c r="V37" s="10">
        <v>1.7048230477988384</v>
      </c>
      <c r="W37" s="8" t="s">
        <v>28</v>
      </c>
      <c r="X37" s="11">
        <v>0.65561291110464825</v>
      </c>
      <c r="Z37" s="15">
        <v>7.4821080602302903</v>
      </c>
    </row>
    <row r="38" spans="2:30" x14ac:dyDescent="0.2">
      <c r="E38" s="3">
        <v>1100</v>
      </c>
      <c r="F38" s="3">
        <v>10</v>
      </c>
      <c r="G38" s="19">
        <v>0.24251785461201192</v>
      </c>
      <c r="H38" s="8" t="s">
        <v>28</v>
      </c>
      <c r="I38" s="16">
        <v>3.3771095585950102E-3</v>
      </c>
      <c r="J38" s="7">
        <v>0.81420482343597034</v>
      </c>
      <c r="K38" s="8" t="s">
        <v>28</v>
      </c>
      <c r="L38" s="9">
        <v>4.1978308385456096E-2</v>
      </c>
      <c r="M38" s="10">
        <v>24.489548063761987</v>
      </c>
      <c r="N38" s="8" t="s">
        <v>28</v>
      </c>
      <c r="O38" s="11">
        <v>0.5864810863166301</v>
      </c>
      <c r="P38" s="10">
        <v>3.3572984749455341</v>
      </c>
      <c r="Q38" s="8" t="s">
        <v>28</v>
      </c>
      <c r="R38" s="11">
        <v>0.17929607792477406</v>
      </c>
      <c r="S38" s="12">
        <v>100.98039215686273</v>
      </c>
      <c r="T38" s="8" t="s">
        <v>28</v>
      </c>
      <c r="U38" s="13">
        <v>2.7974091769737885</v>
      </c>
      <c r="V38" s="10">
        <v>0.73792583375880172</v>
      </c>
      <c r="W38" s="8" t="s">
        <v>28</v>
      </c>
      <c r="X38" s="11">
        <v>0.32965097393626147</v>
      </c>
      <c r="Z38" s="15">
        <v>11.863659961064256</v>
      </c>
    </row>
    <row r="40" spans="2:30" x14ac:dyDescent="0.2">
      <c r="B40" s="3" t="s">
        <v>58</v>
      </c>
      <c r="C40" s="6">
        <v>45647.672222222223</v>
      </c>
      <c r="D40" s="3">
        <v>0.113</v>
      </c>
      <c r="E40" s="3">
        <v>450</v>
      </c>
      <c r="F40" s="3">
        <v>15</v>
      </c>
      <c r="G40" s="19">
        <v>0.73283717722627573</v>
      </c>
      <c r="H40" s="8" t="s">
        <v>28</v>
      </c>
      <c r="I40" s="16">
        <v>6.5094116967755709E-3</v>
      </c>
      <c r="J40" s="7">
        <v>3.458124963912022</v>
      </c>
      <c r="K40" s="8" t="s">
        <v>28</v>
      </c>
      <c r="L40" s="9">
        <v>5.8199001493492622E-2</v>
      </c>
      <c r="M40" s="10">
        <v>78.259120331770148</v>
      </c>
      <c r="N40" s="8" t="s">
        <v>28</v>
      </c>
      <c r="O40" s="11">
        <v>0.69321007679947644</v>
      </c>
      <c r="P40" s="7">
        <v>4.7188175919250179</v>
      </c>
      <c r="Q40" s="8" t="s">
        <v>28</v>
      </c>
      <c r="R40" s="9">
        <v>8.9798400550149288E-2</v>
      </c>
      <c r="S40" s="12">
        <v>106.78923335736603</v>
      </c>
      <c r="T40" s="8" t="s">
        <v>28</v>
      </c>
      <c r="U40" s="13">
        <v>1.3396007360307314</v>
      </c>
      <c r="V40" s="10">
        <v>11.412918199110372</v>
      </c>
      <c r="W40" s="8" t="s">
        <v>28</v>
      </c>
      <c r="X40" s="11">
        <v>0.54250915530506583</v>
      </c>
      <c r="Z40" s="15">
        <v>37.293613445378149</v>
      </c>
      <c r="AA40" s="10">
        <v>14.905451331461812</v>
      </c>
      <c r="AB40" s="8" t="s">
        <v>28</v>
      </c>
      <c r="AC40" s="11">
        <v>0.98314661212551102</v>
      </c>
      <c r="AD40" s="15">
        <v>49.035622218565429</v>
      </c>
    </row>
    <row r="41" spans="2:30" x14ac:dyDescent="0.2">
      <c r="E41" s="3">
        <v>850</v>
      </c>
      <c r="F41" s="3">
        <v>15</v>
      </c>
      <c r="G41" s="19">
        <v>0.92551294552369101</v>
      </c>
      <c r="H41" s="8" t="s">
        <v>28</v>
      </c>
      <c r="I41" s="16">
        <v>8.2177800262864757E-3</v>
      </c>
      <c r="J41" s="7">
        <v>3.0644957663391486</v>
      </c>
      <c r="K41" s="8" t="s">
        <v>28</v>
      </c>
      <c r="L41" s="9">
        <v>8.1473318477499432E-2</v>
      </c>
      <c r="M41" s="10">
        <v>94.576679685294408</v>
      </c>
      <c r="N41" s="8" t="s">
        <v>28</v>
      </c>
      <c r="O41" s="11">
        <v>0.84529008221521507</v>
      </c>
      <c r="P41" s="7">
        <v>3.3111322549952429</v>
      </c>
      <c r="Q41" s="8" t="s">
        <v>28</v>
      </c>
      <c r="R41" s="9">
        <v>9.2810152762733397E-2</v>
      </c>
      <c r="S41" s="12">
        <v>102.1883920076118</v>
      </c>
      <c r="T41" s="8" t="s">
        <v>28</v>
      </c>
      <c r="U41" s="13">
        <v>1.2874136219427466</v>
      </c>
      <c r="V41" s="10">
        <v>2.8840969958809426</v>
      </c>
      <c r="W41" s="8" t="s">
        <v>28</v>
      </c>
      <c r="X41" s="11">
        <v>0.75243044587526553</v>
      </c>
      <c r="Z41" s="15">
        <v>10.634798850574715</v>
      </c>
    </row>
    <row r="42" spans="2:30" x14ac:dyDescent="0.2">
      <c r="E42" s="3">
        <v>1100</v>
      </c>
      <c r="F42" s="3">
        <v>10</v>
      </c>
      <c r="G42" s="19">
        <v>0.21425052297422842</v>
      </c>
      <c r="H42" s="8" t="s">
        <v>28</v>
      </c>
      <c r="I42" s="16">
        <v>3.2916911421194644E-3</v>
      </c>
      <c r="J42" s="7">
        <v>0.70272058090190825</v>
      </c>
      <c r="K42" s="8" t="s">
        <v>28</v>
      </c>
      <c r="L42" s="9">
        <v>3.5497075960095138E-2</v>
      </c>
      <c r="M42" s="10">
        <v>21.460276386691106</v>
      </c>
      <c r="N42" s="8" t="s">
        <v>28</v>
      </c>
      <c r="O42" s="11">
        <v>0.63561869084586131</v>
      </c>
      <c r="P42" s="10">
        <v>3.2799013563501851</v>
      </c>
      <c r="Q42" s="8" t="s">
        <v>28</v>
      </c>
      <c r="R42" s="11">
        <v>0.17317404523760055</v>
      </c>
      <c r="S42" s="12">
        <v>100.16440608302506</v>
      </c>
      <c r="T42" s="8" t="s">
        <v>28</v>
      </c>
      <c r="U42" s="13">
        <v>3.3420907330718777</v>
      </c>
      <c r="V42" s="10">
        <v>0.60843613647049877</v>
      </c>
      <c r="W42" s="8" t="s">
        <v>28</v>
      </c>
      <c r="X42" s="11">
        <v>0.3257445340508463</v>
      </c>
      <c r="Z42" s="15">
        <v>9.7838721804511284</v>
      </c>
    </row>
    <row r="44" spans="2:30" x14ac:dyDescent="0.2">
      <c r="B44" s="3" t="s">
        <v>59</v>
      </c>
      <c r="C44" s="6">
        <v>45647.716666666667</v>
      </c>
      <c r="D44" s="3">
        <v>0.14330000000000001</v>
      </c>
      <c r="E44" s="3">
        <v>450</v>
      </c>
      <c r="F44" s="3">
        <v>15</v>
      </c>
      <c r="G44" s="19">
        <v>0.68915930653362567</v>
      </c>
      <c r="H44" s="8" t="s">
        <v>28</v>
      </c>
      <c r="I44" s="16">
        <v>6.1360363505319508E-3</v>
      </c>
      <c r="J44" s="7">
        <v>3.7390370758264435</v>
      </c>
      <c r="K44" s="8" t="s">
        <v>28</v>
      </c>
      <c r="L44" s="9">
        <v>6.394933406653705E-2</v>
      </c>
      <c r="M44" s="10">
        <v>73.556704414456632</v>
      </c>
      <c r="N44" s="8" t="s">
        <v>28</v>
      </c>
      <c r="O44" s="11">
        <v>0.75802240105308594</v>
      </c>
      <c r="P44" s="10">
        <v>5.425504727830309</v>
      </c>
      <c r="Q44" s="8" t="s">
        <v>28</v>
      </c>
      <c r="R44" s="11">
        <v>0.10461422781259641</v>
      </c>
      <c r="S44" s="12">
        <v>106.73396371070791</v>
      </c>
      <c r="T44" s="8" t="s">
        <v>28</v>
      </c>
      <c r="U44" s="13">
        <v>1.4535968757419604</v>
      </c>
      <c r="V44" s="10">
        <v>11.861930828984264</v>
      </c>
      <c r="W44" s="8" t="s">
        <v>28</v>
      </c>
      <c r="X44" s="11">
        <v>0.46390014281184488</v>
      </c>
      <c r="Z44" s="15">
        <v>45.461295336787565</v>
      </c>
      <c r="AA44" s="10">
        <v>14.546405866990698</v>
      </c>
      <c r="AB44" s="8" t="s">
        <v>28</v>
      </c>
      <c r="AC44" s="11">
        <v>0.67671522487657276</v>
      </c>
      <c r="AD44" s="15">
        <v>36.9125964225301</v>
      </c>
    </row>
    <row r="45" spans="2:30" x14ac:dyDescent="0.2">
      <c r="E45" s="3">
        <v>850</v>
      </c>
      <c r="F45" s="3">
        <v>15</v>
      </c>
      <c r="G45" s="19">
        <v>0.90437849196273146</v>
      </c>
      <c r="H45" s="8" t="s">
        <v>28</v>
      </c>
      <c r="I45" s="16">
        <v>8.1455706432865295E-3</v>
      </c>
      <c r="J45" s="7">
        <v>2.9781967476318969</v>
      </c>
      <c r="K45" s="8" t="s">
        <v>28</v>
      </c>
      <c r="L45" s="9">
        <v>5.7653028109834498E-2</v>
      </c>
      <c r="M45" s="10">
        <v>92.110993436515784</v>
      </c>
      <c r="N45" s="8" t="s">
        <v>28</v>
      </c>
      <c r="O45" s="11">
        <v>0.79527187545427724</v>
      </c>
      <c r="P45" s="7">
        <v>3.293086660175268</v>
      </c>
      <c r="Q45" s="8" t="s">
        <v>28</v>
      </c>
      <c r="R45" s="9">
        <v>7.0310996965155484E-2</v>
      </c>
      <c r="S45" s="12">
        <v>101.85004868549171</v>
      </c>
      <c r="T45" s="8" t="s">
        <v>28</v>
      </c>
      <c r="U45" s="13">
        <v>1.2707440927389673</v>
      </c>
      <c r="V45" s="10">
        <v>2.1084493364562071</v>
      </c>
      <c r="W45" s="8" t="s">
        <v>28</v>
      </c>
      <c r="X45" s="11">
        <v>0.43606776072892095</v>
      </c>
      <c r="Z45" s="15">
        <v>10.145091661738627</v>
      </c>
    </row>
    <row r="46" spans="2:30" x14ac:dyDescent="0.2">
      <c r="E46" s="3">
        <v>1100</v>
      </c>
      <c r="F46" s="3">
        <v>10</v>
      </c>
      <c r="G46" s="19">
        <v>0.19408473186814607</v>
      </c>
      <c r="H46" s="8" t="s">
        <v>28</v>
      </c>
      <c r="I46" s="16">
        <v>2.9667489186197102E-3</v>
      </c>
      <c r="J46" s="7">
        <v>0.65684120462999163</v>
      </c>
      <c r="K46" s="8" t="s">
        <v>28</v>
      </c>
      <c r="L46" s="9">
        <v>3.1666456252171196E-2</v>
      </c>
      <c r="M46" s="10">
        <v>19.690265900960735</v>
      </c>
      <c r="N46" s="8" t="s">
        <v>28</v>
      </c>
      <c r="O46" s="11">
        <v>0.5385763249117882</v>
      </c>
      <c r="P46" s="10">
        <v>3.3843012704174233</v>
      </c>
      <c r="Q46" s="8" t="s">
        <v>28</v>
      </c>
      <c r="R46" s="11">
        <v>0.17116275352967864</v>
      </c>
      <c r="S46" s="12">
        <v>101.45190562613431</v>
      </c>
      <c r="T46" s="8" t="s">
        <v>28</v>
      </c>
      <c r="U46" s="13">
        <v>3.1788811831114274</v>
      </c>
      <c r="V46" s="10">
        <v>0.57602570155022692</v>
      </c>
      <c r="W46" s="8" t="s">
        <v>28</v>
      </c>
      <c r="X46" s="11">
        <v>0.22931432823041167</v>
      </c>
      <c r="Z46" s="15">
        <v>12.566885641506923</v>
      </c>
    </row>
    <row r="50" spans="26:27" x14ac:dyDescent="0.2">
      <c r="Z50" t="s">
        <v>51</v>
      </c>
      <c r="AA50" s="10">
        <f>AVERAGE(AA8:AA44)</f>
        <v>13.814139755200083</v>
      </c>
    </row>
    <row r="51" spans="26:27" x14ac:dyDescent="0.2">
      <c r="Z51" t="s">
        <v>52</v>
      </c>
      <c r="AA51" s="10">
        <f>STDEV(AA8:AA44)</f>
        <v>0.80230169006203689</v>
      </c>
    </row>
  </sheetData>
  <mergeCells count="16">
    <mergeCell ref="V3:X3"/>
    <mergeCell ref="AA3:AC3"/>
    <mergeCell ref="AA4:AC4"/>
    <mergeCell ref="G5:I5"/>
    <mergeCell ref="J5:L5"/>
    <mergeCell ref="M5:O5"/>
    <mergeCell ref="P5:R5"/>
    <mergeCell ref="S5:U5"/>
    <mergeCell ref="V5:X5"/>
    <mergeCell ref="AA5:AC5"/>
    <mergeCell ref="G4:I4"/>
    <mergeCell ref="J4:L4"/>
    <mergeCell ref="M4:O4"/>
    <mergeCell ref="P4:R4"/>
    <mergeCell ref="S4:U4"/>
    <mergeCell ref="V4:X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25932-BA59-9A4C-A28C-D4A45B2DD627}">
  <dimension ref="A2:N63"/>
  <sheetViews>
    <sheetView tabSelected="1" topLeftCell="A11" workbookViewId="0">
      <selection activeCell="M61" sqref="M61"/>
    </sheetView>
  </sheetViews>
  <sheetFormatPr baseColWidth="10" defaultRowHeight="16" x14ac:dyDescent="0.2"/>
  <cols>
    <col min="2" max="2" width="12.83203125" customWidth="1"/>
    <col min="5" max="5" width="12.1640625" bestFit="1" customWidth="1"/>
    <col min="11" max="11" width="12.1640625" bestFit="1" customWidth="1"/>
  </cols>
  <sheetData>
    <row r="2" spans="1:13" x14ac:dyDescent="0.2">
      <c r="A2" t="s">
        <v>64</v>
      </c>
    </row>
    <row r="4" spans="1:13" x14ac:dyDescent="0.2">
      <c r="H4" t="s">
        <v>68</v>
      </c>
    </row>
    <row r="5" spans="1:13" x14ac:dyDescent="0.2">
      <c r="A5" t="s">
        <v>61</v>
      </c>
      <c r="B5" s="3" t="s">
        <v>62</v>
      </c>
      <c r="C5" s="8" t="s">
        <v>28</v>
      </c>
      <c r="E5" t="s">
        <v>66</v>
      </c>
      <c r="H5" t="s">
        <v>69</v>
      </c>
      <c r="I5" t="s">
        <v>70</v>
      </c>
      <c r="L5" t="s">
        <v>78</v>
      </c>
    </row>
    <row r="6" spans="1:13" x14ac:dyDescent="0.2">
      <c r="B6" s="3"/>
      <c r="C6" s="3"/>
    </row>
    <row r="7" spans="1:13" x14ac:dyDescent="0.2">
      <c r="A7" t="s">
        <v>63</v>
      </c>
      <c r="B7" s="39">
        <f>'BGC CoQtz-N'!AA8</f>
        <v>13.787911242603554</v>
      </c>
      <c r="C7" s="39">
        <f>'BGC CoQtz-N'!AC8</f>
        <v>1.5032161395462516</v>
      </c>
      <c r="E7">
        <f>((B7-$B$22)/C7)^2</f>
        <v>1.7676724265220695E-5</v>
      </c>
      <c r="H7">
        <f t="shared" ref="H7:H19" si="0">1/(C7^2)</f>
        <v>0.44254469600967256</v>
      </c>
      <c r="I7">
        <f t="shared" ref="I7:I19" si="1">H7*B7</f>
        <v>6.1017669894663369</v>
      </c>
      <c r="K7" s="10"/>
      <c r="L7" s="12">
        <f>100*(C7/B7)</f>
        <v>10.902421063615732</v>
      </c>
      <c r="M7" s="12"/>
    </row>
    <row r="8" spans="1:13" x14ac:dyDescent="0.2">
      <c r="A8" t="s">
        <v>63</v>
      </c>
      <c r="B8" s="39">
        <f>'BGC CoQtz-N'!AA11</f>
        <v>14.776177658142666</v>
      </c>
      <c r="C8" s="39">
        <f>'BGC CoQtz-N'!AC11</f>
        <v>1.5378358970852515</v>
      </c>
      <c r="E8">
        <f t="shared" ref="E8:E19" si="2">((B8-$B$22)/C8)^2</f>
        <v>0.41827809798418175</v>
      </c>
      <c r="H8">
        <f t="shared" si="0"/>
        <v>0.42284384325621061</v>
      </c>
      <c r="I8">
        <f t="shared" si="1"/>
        <v>6.2480157496055986</v>
      </c>
      <c r="K8" s="10"/>
      <c r="L8" s="12">
        <f t="shared" ref="L8:L19" si="3">100*(C8/B8)</f>
        <v>10.407535241279401</v>
      </c>
    </row>
    <row r="9" spans="1:13" x14ac:dyDescent="0.2">
      <c r="A9" t="s">
        <v>63</v>
      </c>
      <c r="B9" s="39">
        <f>'BGC CoQtz-N'!AA14</f>
        <v>12.455198708751794</v>
      </c>
      <c r="C9" s="39">
        <f>'BGC CoQtz-N'!AC14</f>
        <v>1.6707723650149009</v>
      </c>
      <c r="E9">
        <f t="shared" si="2"/>
        <v>0.63024516206349568</v>
      </c>
      <c r="H9">
        <f t="shared" si="0"/>
        <v>0.35823287076082977</v>
      </c>
      <c r="I9">
        <f t="shared" si="1"/>
        <v>4.4618615893327354</v>
      </c>
      <c r="K9" s="10"/>
      <c r="L9" s="12">
        <f t="shared" si="3"/>
        <v>13.414257002908453</v>
      </c>
    </row>
    <row r="10" spans="1:13" x14ac:dyDescent="0.2">
      <c r="A10" t="s">
        <v>65</v>
      </c>
      <c r="B10" s="39">
        <f>'LLNL CoQtz-N'!AA8</f>
        <v>13.112197693423361</v>
      </c>
      <c r="C10" s="39">
        <f>'LLNL CoQtz-N'!AC8</f>
        <v>1.0104419476115132</v>
      </c>
      <c r="E10">
        <f t="shared" si="2"/>
        <v>0.43887436293125998</v>
      </c>
      <c r="H10">
        <f t="shared" si="0"/>
        <v>0.97943871217269496</v>
      </c>
      <c r="I10">
        <f t="shared" si="1"/>
        <v>12.842594022600359</v>
      </c>
      <c r="K10" s="10"/>
      <c r="L10" s="12">
        <f t="shared" si="3"/>
        <v>7.7061219731175727</v>
      </c>
      <c r="M10" s="12"/>
    </row>
    <row r="11" spans="1:13" x14ac:dyDescent="0.2">
      <c r="A11" t="s">
        <v>65</v>
      </c>
      <c r="B11" s="39">
        <f>'LLNL CoQtz-N'!AA12</f>
        <v>13.497782662391851</v>
      </c>
      <c r="C11" s="39">
        <f>'LLNL CoQtz-N'!AC12</f>
        <v>0.9513695308347746</v>
      </c>
      <c r="E11">
        <f t="shared" si="2"/>
        <v>8.8992279648611422E-2</v>
      </c>
      <c r="H11">
        <f t="shared" si="0"/>
        <v>1.1048454293160752</v>
      </c>
      <c r="I11">
        <f t="shared" si="1"/>
        <v>14.9129634804454</v>
      </c>
      <c r="K11" s="10"/>
      <c r="L11" s="12">
        <f t="shared" si="3"/>
        <v>7.0483393801081453</v>
      </c>
    </row>
    <row r="12" spans="1:13" x14ac:dyDescent="0.2">
      <c r="A12" t="s">
        <v>65</v>
      </c>
      <c r="B12" s="39">
        <f>'LLNL CoQtz-N'!AA16</f>
        <v>12.659697680625069</v>
      </c>
      <c r="C12" s="39">
        <f>'LLNL CoQtz-N'!AC16</f>
        <v>0.7691505518816516</v>
      </c>
      <c r="E12">
        <f t="shared" si="2"/>
        <v>2.1275537487306631</v>
      </c>
      <c r="H12">
        <f t="shared" si="0"/>
        <v>1.6903525301751849</v>
      </c>
      <c r="I12">
        <f t="shared" si="1"/>
        <v>21.399352005697505</v>
      </c>
      <c r="K12" s="10"/>
      <c r="L12" s="12">
        <f t="shared" si="3"/>
        <v>6.0755838826924897</v>
      </c>
    </row>
    <row r="13" spans="1:13" x14ac:dyDescent="0.2">
      <c r="A13" t="s">
        <v>65</v>
      </c>
      <c r="B13" s="39">
        <f>'LLNL CoQtz-N'!AA20</f>
        <v>14.508562449051654</v>
      </c>
      <c r="C13" s="39">
        <f>'LLNL CoQtz-N'!AC20</f>
        <v>0.77098463615727508</v>
      </c>
      <c r="E13">
        <f t="shared" si="2"/>
        <v>0.88908455022970712</v>
      </c>
      <c r="H13">
        <f t="shared" si="0"/>
        <v>1.6823197853402472</v>
      </c>
      <c r="I13">
        <f t="shared" si="1"/>
        <v>24.408041664884149</v>
      </c>
      <c r="K13" s="10"/>
      <c r="L13" s="12">
        <f t="shared" si="3"/>
        <v>5.3139974333409592</v>
      </c>
    </row>
    <row r="14" spans="1:13" x14ac:dyDescent="0.2">
      <c r="A14" t="s">
        <v>65</v>
      </c>
      <c r="B14" s="39">
        <f>'LLNL CoQtz-N'!AA24</f>
        <v>12.679188878366507</v>
      </c>
      <c r="C14" s="39">
        <f>'LLNL CoQtz-N'!AC24</f>
        <v>0.89204729197582355</v>
      </c>
      <c r="E14">
        <f t="shared" si="2"/>
        <v>1.5272300245620802</v>
      </c>
      <c r="H14">
        <f t="shared" si="0"/>
        <v>1.2566786641243894</v>
      </c>
      <c r="I14">
        <f t="shared" si="1"/>
        <v>15.933666141846437</v>
      </c>
      <c r="K14" s="10"/>
      <c r="L14" s="12">
        <f t="shared" si="3"/>
        <v>7.035523333025294</v>
      </c>
    </row>
    <row r="15" spans="1:13" x14ac:dyDescent="0.2">
      <c r="A15" t="s">
        <v>65</v>
      </c>
      <c r="B15" s="39">
        <f>'LLNL CoQtz-N'!AA28</f>
        <v>14.388706689434352</v>
      </c>
      <c r="C15" s="39">
        <f>'LLNL CoQtz-N'!AC28</f>
        <v>0.67844844305570473</v>
      </c>
      <c r="E15">
        <f t="shared" si="2"/>
        <v>0.80077217578527049</v>
      </c>
      <c r="H15">
        <f t="shared" si="0"/>
        <v>2.1725325884786635</v>
      </c>
      <c r="I15">
        <f t="shared" si="1"/>
        <v>31.259934188857073</v>
      </c>
      <c r="K15" s="10"/>
      <c r="L15" s="12">
        <f t="shared" si="3"/>
        <v>4.715145410211818</v>
      </c>
    </row>
    <row r="16" spans="1:13" x14ac:dyDescent="0.2">
      <c r="A16" t="s">
        <v>65</v>
      </c>
      <c r="B16" s="39">
        <f>'LLNL CoQtz-N'!AA32</f>
        <v>13.829850203944225</v>
      </c>
      <c r="C16" s="39">
        <f>'LLNL CoQtz-N'!AC32</f>
        <v>0.67160765353269836</v>
      </c>
      <c r="E16">
        <f t="shared" si="2"/>
        <v>5.1632843343203637E-3</v>
      </c>
      <c r="H16">
        <f t="shared" si="0"/>
        <v>2.2170154860550157</v>
      </c>
      <c r="I16">
        <f t="shared" si="1"/>
        <v>30.660992071965467</v>
      </c>
      <c r="K16" s="10"/>
      <c r="L16" s="12">
        <f t="shared" si="3"/>
        <v>4.8562178449420816</v>
      </c>
    </row>
    <row r="17" spans="1:12" x14ac:dyDescent="0.2">
      <c r="A17" t="s">
        <v>65</v>
      </c>
      <c r="B17" s="39">
        <f>'LLNL CoQtz-N'!AA36</f>
        <v>14.013554096311299</v>
      </c>
      <c r="C17" s="39">
        <f>'LLNL CoQtz-N'!AC36</f>
        <v>0.91478156819860346</v>
      </c>
      <c r="E17">
        <f t="shared" si="2"/>
        <v>6.4298724939950716E-2</v>
      </c>
      <c r="H17">
        <f t="shared" si="0"/>
        <v>1.1949925260011081</v>
      </c>
      <c r="I17">
        <f t="shared" si="1"/>
        <v>16.746092407804216</v>
      </c>
      <c r="K17" s="10"/>
      <c r="L17" s="12">
        <f t="shared" si="3"/>
        <v>6.5278341376610216</v>
      </c>
    </row>
    <row r="18" spans="1:12" x14ac:dyDescent="0.2">
      <c r="A18" t="s">
        <v>65</v>
      </c>
      <c r="B18" s="39">
        <f>'LLNL CoQtz-N'!AA40</f>
        <v>14.905451331461812</v>
      </c>
      <c r="C18" s="39">
        <f>'LLNL CoQtz-N'!AC40</f>
        <v>0.98314661212551102</v>
      </c>
      <c r="E18">
        <f t="shared" si="2"/>
        <v>1.3067363799625982</v>
      </c>
      <c r="H18">
        <f t="shared" si="0"/>
        <v>1.0345784454248781</v>
      </c>
      <c r="I18">
        <f t="shared" si="1"/>
        <v>15.420858666859941</v>
      </c>
      <c r="K18" s="10"/>
      <c r="L18" s="12">
        <f t="shared" si="3"/>
        <v>6.5958862315717042</v>
      </c>
    </row>
    <row r="19" spans="1:12" x14ac:dyDescent="0.2">
      <c r="A19" t="s">
        <v>65</v>
      </c>
      <c r="B19" s="39">
        <f>'LLNL CoQtz-N'!AA44</f>
        <v>14.546405866990698</v>
      </c>
      <c r="C19" s="39">
        <f>'LLNL CoQtz-N'!AC44</f>
        <v>0.67671522487657276</v>
      </c>
      <c r="E19">
        <f t="shared" si="2"/>
        <v>1.2773224908441392</v>
      </c>
      <c r="H19">
        <f t="shared" si="0"/>
        <v>2.1836755181641201</v>
      </c>
      <c r="I19">
        <f t="shared" si="1"/>
        <v>31.764630369026509</v>
      </c>
      <c r="K19" s="10"/>
      <c r="L19" s="12">
        <f t="shared" si="3"/>
        <v>4.6521129072316256</v>
      </c>
    </row>
    <row r="20" spans="1:12" x14ac:dyDescent="0.2">
      <c r="B20" s="3"/>
      <c r="C20" s="3"/>
    </row>
    <row r="21" spans="1:12" x14ac:dyDescent="0.2">
      <c r="B21" s="3"/>
      <c r="C21" s="3"/>
    </row>
    <row r="22" spans="1:12" x14ac:dyDescent="0.2">
      <c r="A22" t="s">
        <v>51</v>
      </c>
      <c r="B22" s="40">
        <f>AVERAGE(B7:B19)</f>
        <v>13.781591166269145</v>
      </c>
      <c r="C22" s="3"/>
      <c r="D22" t="s">
        <v>67</v>
      </c>
      <c r="E22" s="10">
        <f>SUM(E7:E19)/(COUNT(E7:E19)-1)</f>
        <v>0.79788074656171182</v>
      </c>
      <c r="G22" t="s">
        <v>71</v>
      </c>
      <c r="I22" s="10">
        <f>SUM(I7:I19)/SUM(H7:H19)</f>
        <v>13.868581883472512</v>
      </c>
    </row>
    <row r="23" spans="1:12" x14ac:dyDescent="0.2">
      <c r="A23" t="s">
        <v>52</v>
      </c>
      <c r="B23" s="40">
        <f>STDEV(B7:B19)</f>
        <v>0.84421291290776801</v>
      </c>
      <c r="G23" t="s">
        <v>72</v>
      </c>
      <c r="I23" s="10">
        <f>1/SQRT(SUM(H7:H19))</f>
        <v>0.24441148536224569</v>
      </c>
    </row>
    <row r="25" spans="1:12" x14ac:dyDescent="0.2">
      <c r="G25" t="s">
        <v>73</v>
      </c>
      <c r="I25" s="10">
        <f>SUM(E7:E19)</f>
        <v>9.5745689587405423</v>
      </c>
    </row>
    <row r="26" spans="1:12" x14ac:dyDescent="0.2">
      <c r="G26" t="s">
        <v>75</v>
      </c>
      <c r="I26">
        <f>COUNT(E7:E19)-1</f>
        <v>12</v>
      </c>
    </row>
    <row r="27" spans="1:12" x14ac:dyDescent="0.2">
      <c r="G27" t="s">
        <v>74</v>
      </c>
      <c r="I27" s="10">
        <f>I25/I26</f>
        <v>0.79788074656171182</v>
      </c>
      <c r="J27" t="s">
        <v>77</v>
      </c>
    </row>
    <row r="29" spans="1:12" x14ac:dyDescent="0.2">
      <c r="G29" t="s">
        <v>76</v>
      </c>
      <c r="I29" s="10">
        <f>_xlfn.CHISQ.DIST.RT(I25,I26)</f>
        <v>0.65322784351888152</v>
      </c>
    </row>
    <row r="32" spans="1:12" x14ac:dyDescent="0.2">
      <c r="A32" t="s">
        <v>79</v>
      </c>
    </row>
    <row r="33" spans="1:9" x14ac:dyDescent="0.2">
      <c r="H33" t="s">
        <v>68</v>
      </c>
    </row>
    <row r="34" spans="1:9" x14ac:dyDescent="0.2">
      <c r="A34" t="s">
        <v>61</v>
      </c>
      <c r="B34" s="3" t="s">
        <v>62</v>
      </c>
      <c r="C34" s="8" t="s">
        <v>28</v>
      </c>
      <c r="E34" t="s">
        <v>66</v>
      </c>
      <c r="H34" t="s">
        <v>69</v>
      </c>
      <c r="I34" t="s">
        <v>70</v>
      </c>
    </row>
    <row r="35" spans="1:9" x14ac:dyDescent="0.2">
      <c r="B35" s="3"/>
      <c r="C35" s="3"/>
    </row>
    <row r="36" spans="1:9" x14ac:dyDescent="0.2">
      <c r="A36" t="s">
        <v>63</v>
      </c>
      <c r="B36" s="15">
        <f>'BGC CRONUS-A'!AA8</f>
        <v>319.61159558316086</v>
      </c>
      <c r="C36" s="15">
        <f>'BGC CRONUS-A'!AC8</f>
        <v>6.0344092642870226</v>
      </c>
      <c r="E36">
        <f>((B36-$B$52)/C36)^2</f>
        <v>1.8903653964567424E-4</v>
      </c>
      <c r="H36">
        <f t="shared" ref="H36" si="4">1/(C36^2)</f>
        <v>2.7461893405872864E-2</v>
      </c>
      <c r="I36">
        <f t="shared" ref="I36" si="5">H36*B36</f>
        <v>8.7771395691857101</v>
      </c>
    </row>
    <row r="37" spans="1:9" x14ac:dyDescent="0.2">
      <c r="A37" t="s">
        <v>63</v>
      </c>
      <c r="B37" s="15">
        <f>'BGC CRONUS-A'!AA11</f>
        <v>314.35301304049415</v>
      </c>
      <c r="C37" s="15">
        <f>'BGC CRONUS-A'!AC11</f>
        <v>5.7043176571829761</v>
      </c>
      <c r="E37">
        <f t="shared" ref="E37:E49" si="6">((B37-$B$52)/C37)^2</f>
        <v>0.87685379790790474</v>
      </c>
      <c r="H37">
        <f t="shared" ref="H37:H49" si="7">1/(C37^2)</f>
        <v>3.0732125336264762E-2</v>
      </c>
      <c r="I37">
        <f t="shared" ref="I37:I49" si="8">H37*B37</f>
        <v>9.6607361965929375</v>
      </c>
    </row>
    <row r="38" spans="1:9" x14ac:dyDescent="0.2">
      <c r="A38" t="s">
        <v>63</v>
      </c>
      <c r="B38" s="15">
        <f>'BGC CRONUS-A'!AA14</f>
        <v>322.02217847025497</v>
      </c>
      <c r="C38" s="15">
        <f>'BGC CRONUS-A'!AC14</f>
        <v>5.6418270414994076</v>
      </c>
      <c r="E38">
        <f t="shared" si="6"/>
        <v>0.17020916011646509</v>
      </c>
      <c r="H38">
        <f t="shared" si="7"/>
        <v>3.1416692684780013E-2</v>
      </c>
      <c r="I38">
        <f t="shared" si="8"/>
        <v>10.116871818683384</v>
      </c>
    </row>
    <row r="39" spans="1:9" x14ac:dyDescent="0.2">
      <c r="A39" t="s">
        <v>65</v>
      </c>
      <c r="B39" s="15">
        <f>'LLNL CRONUS-A'!AA8</f>
        <v>319.69166450229125</v>
      </c>
      <c r="C39" s="15">
        <f>'LLNL CRONUS-A'!AC8</f>
        <v>2.9962149492379333</v>
      </c>
      <c r="E39">
        <f t="shared" si="6"/>
        <v>9.3584542562628899E-7</v>
      </c>
      <c r="H39">
        <f t="shared" si="7"/>
        <v>0.11139201675082724</v>
      </c>
      <c r="I39">
        <f t="shared" si="8"/>
        <v>35.61109924733907</v>
      </c>
    </row>
    <row r="40" spans="1:9" x14ac:dyDescent="0.2">
      <c r="A40" t="s">
        <v>65</v>
      </c>
      <c r="B40" s="15">
        <f>'LLNL CRONUS-A'!AA12</f>
        <v>319.56478475965343</v>
      </c>
      <c r="C40" s="15">
        <f>'LLNL CRONUS-A'!AC12</f>
        <v>3.0004385578026862</v>
      </c>
      <c r="E40">
        <f t="shared" si="6"/>
        <v>1.870830231502089E-3</v>
      </c>
      <c r="H40">
        <f t="shared" si="7"/>
        <v>0.11107863247000341</v>
      </c>
      <c r="I40">
        <f t="shared" si="8"/>
        <v>35.496819276673293</v>
      </c>
    </row>
    <row r="41" spans="1:9" x14ac:dyDescent="0.2">
      <c r="A41" t="s">
        <v>65</v>
      </c>
      <c r="B41" s="15">
        <f>'LLNL CRONUS-A'!AA16</f>
        <v>325.9163249527781</v>
      </c>
      <c r="C41" s="15">
        <f>'LLNL CRONUS-A'!AC16</f>
        <v>3.2814298004618574</v>
      </c>
      <c r="E41">
        <f t="shared" si="6"/>
        <v>3.5950136523790812</v>
      </c>
      <c r="H41">
        <f t="shared" si="7"/>
        <v>9.2869640484087551E-2</v>
      </c>
      <c r="I41">
        <f t="shared" si="8"/>
        <v>30.267731926259554</v>
      </c>
    </row>
    <row r="42" spans="1:9" x14ac:dyDescent="0.2">
      <c r="A42" t="s">
        <v>65</v>
      </c>
      <c r="B42" s="15">
        <f>'LLNL CRONUS-A'!AA20</f>
        <v>320.71082421794597</v>
      </c>
      <c r="C42" s="15">
        <f>'LLNL CRONUS-A'!AC20</f>
        <v>2.9799025487913755</v>
      </c>
      <c r="E42">
        <f t="shared" si="6"/>
        <v>0.11630719182212086</v>
      </c>
      <c r="H42">
        <f t="shared" si="7"/>
        <v>0.11261490548895026</v>
      </c>
      <c r="I42">
        <f t="shared" si="8"/>
        <v>36.116819158587326</v>
      </c>
    </row>
    <row r="43" spans="1:9" x14ac:dyDescent="0.2">
      <c r="A43" t="s">
        <v>65</v>
      </c>
      <c r="B43" s="15">
        <f>'LLNL CRONUS-A'!AA24</f>
        <v>319.08362257745927</v>
      </c>
      <c r="C43" s="15">
        <f>'LLNL CRONUS-A'!AC24</f>
        <v>3.068813015197049</v>
      </c>
      <c r="E43">
        <f t="shared" si="6"/>
        <v>3.9632994472325558E-2</v>
      </c>
      <c r="H43">
        <f t="shared" si="7"/>
        <v>0.10618401560809149</v>
      </c>
      <c r="I43">
        <f t="shared" si="8"/>
        <v>33.881580360051309</v>
      </c>
    </row>
    <row r="44" spans="1:9" x14ac:dyDescent="0.2">
      <c r="A44" t="s">
        <v>65</v>
      </c>
      <c r="B44" s="15">
        <f>'LLNL CRONUS-A'!AA28</f>
        <v>326.00899501660251</v>
      </c>
      <c r="C44" s="15">
        <f>'LLNL CRONUS-A'!AC28</f>
        <v>3.1564144325542562</v>
      </c>
      <c r="E44">
        <f t="shared" si="6"/>
        <v>4.0020318513894315</v>
      </c>
      <c r="H44">
        <f t="shared" si="7"/>
        <v>0.10037185695266579</v>
      </c>
      <c r="I44">
        <f t="shared" si="8"/>
        <v>32.722128213088759</v>
      </c>
    </row>
    <row r="45" spans="1:9" x14ac:dyDescent="0.2">
      <c r="A45" t="s">
        <v>65</v>
      </c>
      <c r="B45" s="15">
        <f>'LLNL CRONUS-A'!AA32</f>
        <v>319.67102248120523</v>
      </c>
      <c r="C45" s="15">
        <f>'LLNL CRONUS-A'!AC32</f>
        <v>4.2243368918651019</v>
      </c>
      <c r="E45">
        <f t="shared" si="6"/>
        <v>3.1053851817615503E-5</v>
      </c>
      <c r="H45">
        <f t="shared" si="7"/>
        <v>5.6038036273580727E-2</v>
      </c>
      <c r="I45">
        <f t="shared" si="8"/>
        <v>17.913736353414418</v>
      </c>
    </row>
    <row r="46" spans="1:9" x14ac:dyDescent="0.2">
      <c r="A46" t="s">
        <v>65</v>
      </c>
      <c r="B46" s="15">
        <f>'LLNL CRONUS-A'!AA36</f>
        <v>312.0257150358899</v>
      </c>
      <c r="C46" s="15">
        <f>'LLNL CRONUS-A'!AC36</f>
        <v>4.8378025073024356</v>
      </c>
      <c r="E46">
        <f t="shared" si="6"/>
        <v>2.5128350830461978</v>
      </c>
      <c r="H46">
        <f t="shared" si="7"/>
        <v>4.272713073009772E-2</v>
      </c>
      <c r="I46">
        <f t="shared" si="8"/>
        <v>13.331963517490685</v>
      </c>
    </row>
    <row r="47" spans="1:9" x14ac:dyDescent="0.2">
      <c r="A47" t="s">
        <v>65</v>
      </c>
      <c r="B47" s="15">
        <f>'LLNL CRONUS-A'!AA40</f>
        <v>320.32340653373814</v>
      </c>
      <c r="C47" s="15">
        <f>'LLNL CRONUS-A'!AC40</f>
        <v>3.1384164315967795</v>
      </c>
      <c r="E47">
        <f t="shared" si="6"/>
        <v>4.0148011707802196E-2</v>
      </c>
      <c r="H47">
        <f t="shared" si="7"/>
        <v>0.10152637082923281</v>
      </c>
      <c r="I47">
        <f t="shared" si="8"/>
        <v>32.521272957027392</v>
      </c>
    </row>
    <row r="48" spans="1:9" x14ac:dyDescent="0.2">
      <c r="A48" t="s">
        <v>65</v>
      </c>
      <c r="B48" s="15">
        <f>'LLNL CRONUS-A'!AA44</f>
        <v>320.0867398789959</v>
      </c>
      <c r="C48" s="15">
        <f>'LLNL CRONUS-A'!AC44</f>
        <v>2.9005277467207642</v>
      </c>
      <c r="E48">
        <f t="shared" si="6"/>
        <v>1.8281418591103799E-2</v>
      </c>
      <c r="H48">
        <f t="shared" si="7"/>
        <v>0.11886279858170483</v>
      </c>
      <c r="I48">
        <f t="shared" si="8"/>
        <v>38.046405690911634</v>
      </c>
    </row>
    <row r="49" spans="1:14" x14ac:dyDescent="0.2">
      <c r="A49" t="s">
        <v>65</v>
      </c>
      <c r="B49" s="15">
        <f>'LLNL CRONUS-A'!AA48</f>
        <v>316.6539951425782</v>
      </c>
      <c r="C49" s="15">
        <f>'LLNL CRONUS-A'!AC48</f>
        <v>3.2411075981591355</v>
      </c>
      <c r="E49">
        <f t="shared" si="6"/>
        <v>0.88008071870718785</v>
      </c>
      <c r="H49">
        <f t="shared" si="7"/>
        <v>9.5194772887117335E-2</v>
      </c>
      <c r="I49">
        <f t="shared" si="8"/>
        <v>30.143805151396087</v>
      </c>
    </row>
    <row r="52" spans="1:14" x14ac:dyDescent="0.2">
      <c r="A52" t="s">
        <v>51</v>
      </c>
      <c r="B52" s="12">
        <f>AVERAGE(B36:B49)</f>
        <v>319.69456301378915</v>
      </c>
      <c r="D52" t="s">
        <v>67</v>
      </c>
      <c r="E52" s="10">
        <f>SUM(E36:E49)/(COUNT(E36:E49)-1)</f>
        <v>0.94257582589292399</v>
      </c>
      <c r="G52" t="s">
        <v>71</v>
      </c>
      <c r="I52" s="10">
        <f>SUM(I36:I49)/SUM(H36:H49)</f>
        <v>320.26124965079185</v>
      </c>
      <c r="K52" t="s">
        <v>81</v>
      </c>
      <c r="N52" s="10">
        <f>SUM(I39:I49)/SUM(H39:H49)</f>
        <v>320.39862815211268</v>
      </c>
    </row>
    <row r="53" spans="1:14" x14ac:dyDescent="0.2">
      <c r="A53" t="s">
        <v>52</v>
      </c>
      <c r="B53" s="12">
        <f>STDEV(B36:B49)</f>
        <v>3.7474932722000309</v>
      </c>
      <c r="G53" t="s">
        <v>72</v>
      </c>
      <c r="I53" s="10">
        <f>1/SQRT(SUM(H36:H49))</f>
        <v>0.9372145775870494</v>
      </c>
      <c r="K53" t="s">
        <v>82</v>
      </c>
      <c r="N53" s="10">
        <f>1/SQRT(SUM(H39:H49))</f>
        <v>0.97643019663738995</v>
      </c>
    </row>
    <row r="55" spans="1:14" x14ac:dyDescent="0.2">
      <c r="G55" t="s">
        <v>73</v>
      </c>
      <c r="I55" s="10">
        <f>SUM(E36:E49)</f>
        <v>12.253485736608011</v>
      </c>
      <c r="K55" t="s">
        <v>83</v>
      </c>
      <c r="N55" s="10">
        <f>SUM(E39:E49)</f>
        <v>11.206233742043995</v>
      </c>
    </row>
    <row r="56" spans="1:14" x14ac:dyDescent="0.2">
      <c r="G56" t="s">
        <v>75</v>
      </c>
      <c r="I56">
        <f>COUNT(E36:E49)-1</f>
        <v>13</v>
      </c>
      <c r="K56" t="s">
        <v>84</v>
      </c>
      <c r="N56">
        <f>COUNT(E39:E49)-1</f>
        <v>10</v>
      </c>
    </row>
    <row r="57" spans="1:14" x14ac:dyDescent="0.2">
      <c r="G57" t="s">
        <v>74</v>
      </c>
      <c r="I57" s="10">
        <f>I55/I56</f>
        <v>0.94257582589292399</v>
      </c>
      <c r="K57" t="s">
        <v>74</v>
      </c>
      <c r="N57" s="10">
        <f>N55/N56</f>
        <v>1.1206233742043996</v>
      </c>
    </row>
    <row r="59" spans="1:14" x14ac:dyDescent="0.2">
      <c r="G59" t="s">
        <v>76</v>
      </c>
      <c r="I59" s="10">
        <f>_xlfn.CHISQ.DIST.RT(I55,I56)</f>
        <v>0.50697567267693799</v>
      </c>
      <c r="K59" t="s">
        <v>76</v>
      </c>
      <c r="N59" s="10">
        <f>_xlfn.CHISQ.DIST.RT(N55,N56)</f>
        <v>0.34167793569748967</v>
      </c>
    </row>
    <row r="63" spans="1:14" x14ac:dyDescent="0.2">
      <c r="A63" t="s">
        <v>80</v>
      </c>
      <c r="E63" s="41">
        <f>I22/I52</f>
        <v>4.3303964805591087E-2</v>
      </c>
      <c r="F63" s="42" t="s">
        <v>28</v>
      </c>
      <c r="G63" s="41">
        <f>SQRT((I23/I52)^2 + (I53*I22/(I52^2))^2)</f>
        <v>7.736127899118341E-4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BGC CRONUS-A</vt:lpstr>
      <vt:lpstr>BGC CoQtz-N</vt:lpstr>
      <vt:lpstr>LLNL CRONUS-A</vt:lpstr>
      <vt:lpstr>LLNL CoQtz-N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Balco</dc:creator>
  <cp:lastModifiedBy>Balco, Greg</cp:lastModifiedBy>
  <dcterms:created xsi:type="dcterms:W3CDTF">2025-01-04T00:43:56Z</dcterms:created>
  <dcterms:modified xsi:type="dcterms:W3CDTF">2025-04-29T19:41:45Z</dcterms:modified>
</cp:coreProperties>
</file>